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за кандидата" sheetId="1" r:id="rId1"/>
    <sheet name="Пример" sheetId="2" r:id="rId2"/>
  </sheets>
  <definedNames>
    <definedName name="_xlfn.IFERROR" hidden="1">#NAME?</definedName>
    <definedName name="_xlnm.Print_Area" localSheetId="1">'Пример'!$A$1:$R$236</definedName>
    <definedName name="_xlnm.Print_Area" localSheetId="0">'Форма за кандидата'!$A$1:$R$236</definedName>
  </definedNames>
  <calcPr fullCalcOnLoad="1"/>
</workbook>
</file>

<file path=xl/sharedStrings.xml><?xml version="1.0" encoding="utf-8"?>
<sst xmlns="http://schemas.openxmlformats.org/spreadsheetml/2006/main" count="1098" uniqueCount="196">
  <si>
    <t>* данните за всеки един двигател се попълват на отделен ред</t>
  </si>
  <si>
    <r>
      <t xml:space="preserve">1 </t>
    </r>
    <r>
      <rPr>
        <sz val="9"/>
        <color indexed="8"/>
        <rFont val="Arial"/>
        <family val="2"/>
      </rPr>
      <t>не</t>
    </r>
  </si>
  <si>
    <r>
      <t xml:space="preserve">1 </t>
    </r>
    <r>
      <rPr>
        <sz val="9"/>
        <color indexed="8"/>
        <rFont val="Arial"/>
        <family val="2"/>
      </rPr>
      <t>да</t>
    </r>
  </si>
  <si>
    <t>%</t>
  </si>
  <si>
    <t>л</t>
  </si>
  <si>
    <t>намаление</t>
  </si>
  <si>
    <t>бъдещ разход</t>
  </si>
  <si>
    <t>настоящ
разход</t>
  </si>
  <si>
    <t>3.</t>
  </si>
  <si>
    <t>kW</t>
  </si>
  <si>
    <t xml:space="preserve">намалена мощност </t>
  </si>
  <si>
    <t>замяната е допустима</t>
  </si>
  <si>
    <t>очаквана нова стойност</t>
  </si>
  <si>
    <t>максимална нова стойност</t>
  </si>
  <si>
    <t>мин намаление</t>
  </si>
  <si>
    <t>настояща мощност</t>
  </si>
  <si>
    <t>Попълва се служебно от служител на ИАРА</t>
  </si>
  <si>
    <r>
      <t xml:space="preserve">Риболовни съдове </t>
    </r>
    <r>
      <rPr>
        <b/>
        <sz val="9"/>
        <color indexed="8"/>
        <rFont val="Arial"/>
        <family val="2"/>
      </rPr>
      <t>над 12</t>
    </r>
    <r>
      <rPr>
        <sz val="9"/>
        <color indexed="8"/>
        <rFont val="Arial"/>
        <family val="2"/>
      </rPr>
      <t xml:space="preserve"> метра</t>
    </r>
  </si>
  <si>
    <t>2.</t>
  </si>
  <si>
    <r>
      <t xml:space="preserve">Риболовни съдове </t>
    </r>
    <r>
      <rPr>
        <b/>
        <sz val="9"/>
        <color indexed="8"/>
        <rFont val="Arial"/>
        <family val="2"/>
      </rPr>
      <t>под 12</t>
    </r>
    <r>
      <rPr>
        <sz val="9"/>
        <color indexed="8"/>
        <rFont val="Arial"/>
        <family val="2"/>
      </rPr>
      <t xml:space="preserve"> метра</t>
    </r>
  </si>
  <si>
    <t>1.</t>
  </si>
  <si>
    <t>ИЗЧИСЛЕНИЕ НА МОЩНОСТТА ПРИ ПОДМЯНА НА ОСНОВЕН ДВИГАТЕЛ/И</t>
  </si>
  <si>
    <t>Част Б</t>
  </si>
  <si>
    <t>лева</t>
  </si>
  <si>
    <r>
      <t>Допустима стойност за заявяване на авансово плащане
(</t>
    </r>
    <r>
      <rPr>
        <b/>
        <u val="single"/>
        <sz val="10"/>
        <color indexed="10"/>
        <rFont val="Arial"/>
        <family val="2"/>
      </rPr>
      <t>минимум 3 912 лв.</t>
    </r>
    <r>
      <rPr>
        <b/>
        <sz val="9"/>
        <color indexed="10"/>
        <rFont val="Arial"/>
        <family val="2"/>
      </rPr>
      <t xml:space="preserve"> )</t>
    </r>
  </si>
  <si>
    <t>29.</t>
  </si>
  <si>
    <t>Допустима стойност за заявяване на авансово плащане
(20% от допустимата субсидия)</t>
  </si>
  <si>
    <t>28.</t>
  </si>
  <si>
    <t>Остатъчна стойност от индивидуалния лимит на помощта</t>
  </si>
  <si>
    <t>27.</t>
  </si>
  <si>
    <r>
      <t>1</t>
    </r>
    <r>
      <rPr>
        <sz val="11"/>
        <rFont val="Arial"/>
        <family val="2"/>
      </rPr>
      <t xml:space="preserve"> не</t>
    </r>
  </si>
  <si>
    <r>
      <t xml:space="preserve">1 </t>
    </r>
    <r>
      <rPr>
        <sz val="11"/>
        <rFont val="Arial"/>
        <family val="2"/>
      </rPr>
      <t>да</t>
    </r>
  </si>
  <si>
    <t>Стойността на публичното финансиране по проекта надвишава минималния размер на помощта</t>
  </si>
  <si>
    <t>26.</t>
  </si>
  <si>
    <t xml:space="preserve">Публичното финансиране по проекта надвишава стойността на  допустимия лимит на помощта </t>
  </si>
  <si>
    <t>25.</t>
  </si>
  <si>
    <t>Допустим остатъчен лимит за подпомагане ( т.14)</t>
  </si>
  <si>
    <t>24.</t>
  </si>
  <si>
    <t>Минимален размер на помощта</t>
  </si>
  <si>
    <t>23.</t>
  </si>
  <si>
    <t>Среден размер на субсидията/помощта</t>
  </si>
  <si>
    <t>22.1.</t>
  </si>
  <si>
    <t>Общ размер на субсидията</t>
  </si>
  <si>
    <t>22.</t>
  </si>
  <si>
    <t>Обща стойност на проекта (съгласно т. 13 В)</t>
  </si>
  <si>
    <t>21.</t>
  </si>
  <si>
    <t>Общ размер на субсидията за направените предварителни разходи по проекта</t>
  </si>
  <si>
    <r>
      <t>1</t>
    </r>
    <r>
      <rPr>
        <sz val="10"/>
        <color indexed="8"/>
        <rFont val="Arial"/>
        <family val="2"/>
      </rPr>
      <t>да</t>
    </r>
  </si>
  <si>
    <r>
      <t xml:space="preserve">Размер на субсидията за предварителните разходи, за частта от общата стойност на инвестиционните разходи </t>
    </r>
    <r>
      <rPr>
        <b/>
        <sz val="8"/>
        <color indexed="8"/>
        <rFont val="Arial"/>
        <family val="2"/>
      </rPr>
      <t>без тези по Сектор 7</t>
    </r>
    <r>
      <rPr>
        <sz val="8"/>
        <color indexed="8"/>
        <rFont val="Arial"/>
        <family val="2"/>
      </rPr>
      <t xml:space="preserve"> (съгласно Таблица 13, Част А) </t>
    </r>
    <r>
      <rPr>
        <b/>
        <sz val="8"/>
        <color indexed="8"/>
        <rFont val="Arial"/>
        <family val="2"/>
      </rPr>
      <t>при дребномащабен крайбрежен риболов</t>
    </r>
  </si>
  <si>
    <r>
      <t xml:space="preserve">Размер на субсидията за предварителните разходи, за частта от общата стойност на инвестиционните разходи </t>
    </r>
    <r>
      <rPr>
        <b/>
        <sz val="8"/>
        <color indexed="8"/>
        <rFont val="Arial"/>
        <family val="2"/>
      </rPr>
      <t>по Сектор 7</t>
    </r>
    <r>
      <rPr>
        <sz val="8"/>
        <color indexed="8"/>
        <rFont val="Arial"/>
        <family val="2"/>
      </rPr>
      <t xml:space="preserve"> (съгласно Таблица 13, Част А) </t>
    </r>
    <r>
      <rPr>
        <b/>
        <sz val="8"/>
        <color indexed="8"/>
        <rFont val="Arial"/>
        <family val="2"/>
      </rPr>
      <t>при дребномащабен крайбрежен риболов</t>
    </r>
  </si>
  <si>
    <r>
      <t xml:space="preserve">Размер на субсидията за предварителните разходи, за частта от общата стойност на инвестиционните разходи </t>
    </r>
    <r>
      <rPr>
        <b/>
        <sz val="8"/>
        <color indexed="8"/>
        <rFont val="Arial"/>
        <family val="2"/>
      </rPr>
      <t xml:space="preserve">без тези по Сектор 7 </t>
    </r>
    <r>
      <rPr>
        <sz val="8"/>
        <color indexed="8"/>
        <rFont val="Arial"/>
        <family val="2"/>
      </rPr>
      <t>(съгласно Таблица 13, Част А)</t>
    </r>
  </si>
  <si>
    <r>
      <t xml:space="preserve">Размер на субсидията за предварителните разходи, за частта от общата стойност на инвестиционните разходи </t>
    </r>
    <r>
      <rPr>
        <b/>
        <sz val="8"/>
        <color indexed="8"/>
        <rFont val="Arial"/>
        <family val="2"/>
      </rPr>
      <t>по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Сектор 7</t>
    </r>
    <r>
      <rPr>
        <sz val="8"/>
        <color indexed="8"/>
        <rFont val="Arial"/>
        <family val="2"/>
      </rPr>
      <t xml:space="preserve"> (съгласно Таблица 13, Част А)</t>
    </r>
  </si>
  <si>
    <t>Обща стойност на разходите по сектора, съгласно Таблица 13 , част А</t>
  </si>
  <si>
    <t>Изчисляване на субсидията върху предварителните разходи по проекта</t>
  </si>
  <si>
    <t>Обща стойност на полагащата се субсидия за инвестициите по сектори
 (съгласно Таблица 20)</t>
  </si>
  <si>
    <r>
      <t xml:space="preserve">1 </t>
    </r>
    <r>
      <rPr>
        <sz val="10"/>
        <rFont val="Arial"/>
        <family val="2"/>
      </rPr>
      <t>не</t>
    </r>
  </si>
  <si>
    <r>
      <t xml:space="preserve">1 </t>
    </r>
    <r>
      <rPr>
        <sz val="10"/>
        <rFont val="Arial"/>
        <family val="2"/>
      </rPr>
      <t>да</t>
    </r>
  </si>
  <si>
    <t>Съответствие между общите стойности (Таблица 20/таблица 14)</t>
  </si>
  <si>
    <t>Разлика между общите стойности (Таблица 20/таблица 14)</t>
  </si>
  <si>
    <t>Обща стойност на инвестициите
 (съгласно Таблица 14)</t>
  </si>
  <si>
    <t>Обща стойност на инвестициите
 (съгласно Таблица 20)</t>
  </si>
  <si>
    <r>
      <t xml:space="preserve">Размер на субсидията по сектора 
</t>
    </r>
    <r>
      <rPr>
        <b/>
        <sz val="8"/>
        <color indexed="8"/>
        <rFont val="Arial"/>
        <family val="2"/>
      </rPr>
      <t>за дребномащабен крайбрежен риболов</t>
    </r>
  </si>
  <si>
    <t>Размер на субсидията по сектора</t>
  </si>
  <si>
    <t>Обща стойност на разходите по сектора, съгласно Таблица 13 , част А II__</t>
  </si>
  <si>
    <t>Изпълнение на планове за възстановяване на рибните ресурси</t>
  </si>
  <si>
    <t>Сектор 09: Други инвестиции на борда на риболовни кораби и селективност</t>
  </si>
  <si>
    <t>Сектор 08: Подмяна на риболовния уред</t>
  </si>
  <si>
    <r>
      <t xml:space="preserve">Обща стойност на разходите по сектора, съгласно Таблица 13 , част </t>
    </r>
    <r>
      <rPr>
        <b/>
        <sz val="9"/>
        <color indexed="8"/>
        <rFont val="Arial"/>
        <family val="2"/>
      </rPr>
      <t>А I</t>
    </r>
  </si>
  <si>
    <t>Сектор 07: Подмяна на двигател</t>
  </si>
  <si>
    <t>Сектор 06: Закупуване на оборудване за селективност на улова</t>
  </si>
  <si>
    <t>Сектор 05: Закупуване на оборудване за подобряване на енергийната ефективност</t>
  </si>
  <si>
    <t>Сектор 04 : Закупуване на оборудване за подобрява-не на качеството на продукта на риболовния кораб, уловената риба или други водни животни</t>
  </si>
  <si>
    <t>Сектор 03: Закупуване на оборудване за подобряване на хигиена на борда на риболовния кораб</t>
  </si>
  <si>
    <t>Сектор 02 : Закупуване на оборудване за подобряване на условия на труд на борда на риболовния съд</t>
  </si>
  <si>
    <t>Сектор 01 : Закупуване на оборудване за подобряване безопасността на борда</t>
  </si>
  <si>
    <t>20. Помощна таблица за определяне и изчисление на размера и стойността на публичното финансиране (субсидията) по отделните дейности по проекта</t>
  </si>
  <si>
    <r>
      <t xml:space="preserve">Процент </t>
    </r>
    <r>
      <rPr>
        <sz val="9"/>
        <rFont val="Arial"/>
        <family val="2"/>
      </rPr>
      <t xml:space="preserve">на стойността на </t>
    </r>
    <r>
      <rPr>
        <b/>
        <sz val="9"/>
        <rFont val="Arial"/>
        <family val="2"/>
      </rPr>
      <t>разходи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съгласно т. 16</t>
    </r>
    <r>
      <rPr>
        <sz val="9"/>
        <rFont val="Arial"/>
        <family val="2"/>
      </rPr>
      <t xml:space="preserve">, 
спрямо стойността на общите разходи по т. 14 </t>
    </r>
  </si>
  <si>
    <t>19.</t>
  </si>
  <si>
    <r>
      <t xml:space="preserve">Процент </t>
    </r>
    <r>
      <rPr>
        <sz val="9"/>
        <rFont val="Arial"/>
        <family val="2"/>
      </rPr>
      <t>на стойността на р</t>
    </r>
    <r>
      <rPr>
        <b/>
        <sz val="9"/>
        <rFont val="Arial"/>
        <family val="2"/>
      </rPr>
      <t>азходите, съгласно т. 15</t>
    </r>
    <r>
      <rPr>
        <sz val="9"/>
        <rFont val="Arial"/>
        <family val="2"/>
      </rPr>
      <t xml:space="preserve">, 
спрямо стойността на общите разходи по т. 14 </t>
    </r>
  </si>
  <si>
    <t>18.</t>
  </si>
  <si>
    <t>Обща стойност на предварителните разходи по проекта (съгласно Таблица 13, част Б V)</t>
  </si>
  <si>
    <t>17.</t>
  </si>
  <si>
    <r>
      <t xml:space="preserve">Обща стойност на инвестиционните разходи по </t>
    </r>
    <r>
      <rPr>
        <b/>
        <sz val="9"/>
        <rFont val="Arial"/>
        <family val="2"/>
      </rPr>
      <t xml:space="preserve">всички сектори с изключение на Сектор 7 
</t>
    </r>
    <r>
      <rPr>
        <sz val="9"/>
        <rFont val="Arial"/>
        <family val="2"/>
      </rPr>
      <t>(съгласно Таблица 13, част А II)</t>
    </r>
  </si>
  <si>
    <t>16.</t>
  </si>
  <si>
    <r>
      <t xml:space="preserve">Обща стойност на инвестиционните разходи по </t>
    </r>
    <r>
      <rPr>
        <b/>
        <sz val="9"/>
        <rFont val="Arial"/>
        <family val="2"/>
      </rPr>
      <t xml:space="preserve">Сектор 7 </t>
    </r>
    <r>
      <rPr>
        <sz val="9"/>
        <rFont val="Arial"/>
        <family val="2"/>
      </rPr>
      <t>(съгласно Таблица 13, Част А I)</t>
    </r>
  </si>
  <si>
    <t>15.</t>
  </si>
  <si>
    <t>Обща стойност на инвестиционните разходи по сектори (съгласно Таблица 13, част А III)</t>
  </si>
  <si>
    <t>14.</t>
  </si>
  <si>
    <r>
      <t xml:space="preserve">Общо инвестиционни разходи по проекта </t>
    </r>
    <r>
      <rPr>
        <b/>
        <sz val="10"/>
        <rFont val="Verdana"/>
        <family val="2"/>
      </rPr>
      <t>(A III+B V)</t>
    </r>
    <r>
      <rPr>
        <b/>
        <sz val="12"/>
        <rFont val="Verdana"/>
        <family val="2"/>
      </rPr>
      <t>:</t>
    </r>
  </si>
  <si>
    <t>В</t>
  </si>
  <si>
    <r>
      <t xml:space="preserve">Общо </t>
    </r>
    <r>
      <rPr>
        <b/>
        <sz val="10"/>
        <rFont val="Verdana"/>
        <family val="2"/>
      </rPr>
      <t xml:space="preserve">допустими </t>
    </r>
    <r>
      <rPr>
        <sz val="10"/>
        <rFont val="Verdana"/>
        <family val="2"/>
      </rPr>
      <t>предварителни разходи по проекта (</t>
    </r>
    <r>
      <rPr>
        <b/>
        <sz val="9"/>
        <rFont val="Verdana"/>
        <family val="2"/>
      </rPr>
      <t>мин. BII, B III и B IV</t>
    </r>
    <r>
      <rPr>
        <sz val="10"/>
        <rFont val="Verdana"/>
        <family val="2"/>
      </rPr>
      <t>):</t>
    </r>
  </si>
  <si>
    <t>Б V</t>
  </si>
  <si>
    <r>
      <t xml:space="preserve">Допустими са общо предварителни разходи по проекта, </t>
    </r>
    <r>
      <rPr>
        <b/>
        <sz val="10"/>
        <color indexed="10"/>
        <rFont val="Verdana"/>
        <family val="2"/>
      </rPr>
      <t>но не повече от</t>
    </r>
    <r>
      <rPr>
        <sz val="10"/>
        <color indexed="10"/>
        <rFont val="Verdana"/>
        <family val="2"/>
      </rPr>
      <t xml:space="preserve"> 
левовата равностойност на 25 000 евро = 48 895,75 лв. (*1,95583):</t>
    </r>
  </si>
  <si>
    <t>Б IV</t>
  </si>
  <si>
    <r>
      <t xml:space="preserve">Допустими са общо предварителни разходи по проекта, 
</t>
    </r>
    <r>
      <rPr>
        <b/>
        <sz val="10"/>
        <color indexed="10"/>
        <rFont val="Verdana"/>
        <family val="2"/>
      </rPr>
      <t>до 5% от общите инвестиционни разходи по сектори</t>
    </r>
  </si>
  <si>
    <t>Б III</t>
  </si>
  <si>
    <r>
      <t xml:space="preserve">Общо </t>
    </r>
    <r>
      <rPr>
        <b/>
        <sz val="10"/>
        <rFont val="Verdana"/>
        <family val="2"/>
      </rPr>
      <t>предварителни разходи</t>
    </r>
    <r>
      <rPr>
        <sz val="10"/>
        <rFont val="Verdana"/>
        <family val="2"/>
      </rPr>
      <t xml:space="preserve"> по проекта</t>
    </r>
    <r>
      <rPr>
        <sz val="10"/>
        <rFont val="Verdana"/>
        <family val="2"/>
      </rPr>
      <t>:</t>
    </r>
  </si>
  <si>
    <t>Б II</t>
  </si>
  <si>
    <t>Б.I.n</t>
  </si>
  <si>
    <t>Б.I.3</t>
  </si>
  <si>
    <t>Б.I.2</t>
  </si>
  <si>
    <t>Б.I.1</t>
  </si>
  <si>
    <t>Б</t>
  </si>
  <si>
    <t>Общо инвестиционни разходи по всички сектори (AI+AII):</t>
  </si>
  <si>
    <t>А III</t>
  </si>
  <si>
    <r>
      <t xml:space="preserve">Общо инвестиционни разходи </t>
    </r>
    <r>
      <rPr>
        <b/>
        <sz val="8"/>
        <rFont val="Verdana"/>
        <family val="2"/>
      </rPr>
      <t>по всички сектори с иключение на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Сектор 7</t>
    </r>
    <r>
      <rPr>
        <sz val="8"/>
        <rFont val="Verdana"/>
        <family val="2"/>
      </rPr>
      <t xml:space="preserve"> :</t>
    </r>
  </si>
  <si>
    <t>А II</t>
  </si>
  <si>
    <t>Общо инвестиционни разходи по сектор 
код (     ) :</t>
  </si>
  <si>
    <t>A II.n</t>
  </si>
  <si>
    <t>n</t>
  </si>
  <si>
    <t>A II.1</t>
  </si>
  <si>
    <r>
      <t xml:space="preserve">Общо инвестиционни разходи по </t>
    </r>
    <r>
      <rPr>
        <b/>
        <sz val="8"/>
        <rFont val="Verdana"/>
        <family val="2"/>
      </rPr>
      <t>Сектор</t>
    </r>
    <r>
      <rPr>
        <sz val="8"/>
        <rFont val="Verdana"/>
        <family val="2"/>
      </rPr>
      <t xml:space="preserve">  </t>
    </r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:</t>
    </r>
  </si>
  <si>
    <t>А I</t>
  </si>
  <si>
    <t>Д</t>
  </si>
  <si>
    <t>Г</t>
  </si>
  <si>
    <t>А</t>
  </si>
  <si>
    <t>Стойност</t>
  </si>
  <si>
    <t>Единична цена 
(без ДДС)</t>
  </si>
  <si>
    <t>мярка</t>
  </si>
  <si>
    <t>к-во</t>
  </si>
  <si>
    <t>Вид(модел, тип, марка, други)</t>
  </si>
  <si>
    <t>13. Помощна таблица за попълване на инвестиционните разходи по дейностите по проекта и групирането им по сектори на подпомагане</t>
  </si>
  <si>
    <t>Допустим остатъчен лимит за подпомагане ( т.9 - т.10 )</t>
  </si>
  <si>
    <t>12.</t>
  </si>
  <si>
    <r>
      <t>1</t>
    </r>
    <r>
      <rPr>
        <sz val="9"/>
        <color indexed="8"/>
        <rFont val="Arial"/>
        <family val="2"/>
      </rPr>
      <t xml:space="preserve">да
</t>
    </r>
    <r>
      <rPr>
        <sz val="9"/>
        <color indexed="8"/>
        <rFont val="Webdings"/>
        <family val="1"/>
      </rPr>
      <t>1</t>
    </r>
    <r>
      <rPr>
        <sz val="9"/>
        <color indexed="8"/>
        <rFont val="Arial"/>
        <family val="2"/>
      </rPr>
      <t>не</t>
    </r>
  </si>
  <si>
    <t>Получено подпомагане по мярката по предходни проекти</t>
  </si>
  <si>
    <t>11.</t>
  </si>
  <si>
    <t>Индивидуален лимит за подпомагане</t>
  </si>
  <si>
    <t>10.</t>
  </si>
  <si>
    <r>
      <t>1</t>
    </r>
    <r>
      <rPr>
        <sz val="11"/>
        <color indexed="8"/>
        <rFont val="Arial"/>
        <family val="2"/>
      </rPr>
      <t>да</t>
    </r>
  </si>
  <si>
    <t>години</t>
  </si>
  <si>
    <t>9. Помощна таблица за изчисление възрастта на риболовния съд</t>
  </si>
  <si>
    <t>за риболовни съдове на възраст от 30 и повече години, получените от т. 7 стойности се редуцират с твърда ставка от 22,5 % като крайните стойности се редуцират отново с 50 %.</t>
  </si>
  <si>
    <t>редукция 50 %</t>
  </si>
  <si>
    <t>редукция 22,5%</t>
  </si>
  <si>
    <t>30 и повече</t>
  </si>
  <si>
    <r>
      <t xml:space="preserve">8.3. </t>
    </r>
    <r>
      <rPr>
        <b/>
        <sz val="9"/>
        <color indexed="8"/>
        <rFont val="Arial"/>
        <family val="2"/>
      </rPr>
      <t>При възраст</t>
    </r>
  </si>
  <si>
    <r>
      <t xml:space="preserve">за риболовни съдове на възраст от 16 до 29 години, получените от т. 7 стойности се намаляват с 1,5% за всяка една от годините над 15 като крайните стойности се редуцират с 50 %. 
</t>
    </r>
    <r>
      <rPr>
        <b/>
        <sz val="8"/>
        <color indexed="10"/>
        <rFont val="Arial"/>
        <family val="2"/>
      </rPr>
      <t>**Полетата, съдържащи стойност (0,00 €), които остават след последната получена сума в колона (J27 до J40) се изтриват.</t>
    </r>
  </si>
  <si>
    <t>*</t>
  </si>
  <si>
    <t>28 + 1 - редукция 1,5%</t>
  </si>
  <si>
    <t>27 + 1 - редукция 1,5%</t>
  </si>
  <si>
    <t>26 + 1 - редукция 1,5%</t>
  </si>
  <si>
    <t>25 + 1 - редукция 1,5%</t>
  </si>
  <si>
    <t>24 + 1 - редукция 1,5%</t>
  </si>
  <si>
    <t>23 + 1 - редукция 1,5%</t>
  </si>
  <si>
    <t>22 + 1 - редукция 1,5%</t>
  </si>
  <si>
    <t>21 + 1 - редукция 1,5%</t>
  </si>
  <si>
    <t>20 + 1 - редукция 1,5%</t>
  </si>
  <si>
    <t>19 + 1 - редукция 1,5%</t>
  </si>
  <si>
    <t>18 + 1 - редукция 1,5%</t>
  </si>
  <si>
    <t>17 + 1 - редукция 1,5%</t>
  </si>
  <si>
    <t>16 + 1 - редукция 1,5%</t>
  </si>
  <si>
    <t>15 + 1 - редукция 1,5%</t>
  </si>
  <si>
    <t>16-29</t>
  </si>
  <si>
    <r>
      <t xml:space="preserve">8.2. </t>
    </r>
    <r>
      <rPr>
        <b/>
        <sz val="9"/>
        <color indexed="8"/>
        <rFont val="Arial"/>
        <family val="2"/>
      </rPr>
      <t>При възраст в год.</t>
    </r>
  </si>
  <si>
    <t>за риболовни съдове на възраст от 10 до 15 години, получените стойности от т. 7 се редуцират с 50 %.</t>
  </si>
  <si>
    <t>10 - 15</t>
  </si>
  <si>
    <r>
      <t>8.1.</t>
    </r>
    <r>
      <rPr>
        <b/>
        <sz val="9"/>
        <color indexed="8"/>
        <rFont val="Arial"/>
        <family val="2"/>
      </rPr>
      <t xml:space="preserve"> При възраст</t>
    </r>
  </si>
  <si>
    <t>год.</t>
  </si>
  <si>
    <t>Възраст на кораба</t>
  </si>
  <si>
    <t>8.</t>
  </si>
  <si>
    <t>500 &gt;</t>
  </si>
  <si>
    <t>1 200 х GT + 882 000</t>
  </si>
  <si>
    <t>300&lt;500</t>
  </si>
  <si>
    <t>2 200 х GT + 382 000</t>
  </si>
  <si>
    <t>100&lt;300</t>
  </si>
  <si>
    <t>2 700 х GT + 232 000</t>
  </si>
  <si>
    <t>25&lt;100</t>
  </si>
  <si>
    <t>4 200 х GT + 82 000</t>
  </si>
  <si>
    <t>10&lt;25</t>
  </si>
  <si>
    <t>5 000 х GT + 62 000</t>
  </si>
  <si>
    <t>0&lt;10</t>
  </si>
  <si>
    <t>11 000 х GT + 2000</t>
  </si>
  <si>
    <t>БТ</t>
  </si>
  <si>
    <t>Общ тонаж</t>
  </si>
  <si>
    <t>7.</t>
  </si>
  <si>
    <t>м.</t>
  </si>
  <si>
    <t>Обща дължина на риболовния съд</t>
  </si>
  <si>
    <t>6.</t>
  </si>
  <si>
    <t>кW</t>
  </si>
  <si>
    <t>Мощност на двигателя</t>
  </si>
  <si>
    <t>Пристанище на регистрация</t>
  </si>
  <si>
    <t>5.</t>
  </si>
  <si>
    <t>Външна маркировка</t>
  </si>
  <si>
    <t>Име на съда</t>
  </si>
  <si>
    <t>4.</t>
  </si>
  <si>
    <t>BGR</t>
  </si>
  <si>
    <t>CFR</t>
  </si>
  <si>
    <r>
      <t xml:space="preserve">Данни за риболовния съд </t>
    </r>
    <r>
      <rPr>
        <b/>
        <sz val="10"/>
        <color indexed="8"/>
        <rFont val="Arial"/>
        <family val="2"/>
      </rPr>
      <t>(попълват се само оцветените полета):</t>
    </r>
  </si>
  <si>
    <t>ИНДИВИДУАЛЕН ЛИМИТ НА БЕЗВЪЗМЕЗДНАТА ФИНАНСОВА ПОМОЩ</t>
  </si>
  <si>
    <t>Част А</t>
  </si>
  <si>
    <t>ПОМОЩЕН ДОКУМЕНТ ЗА ИЗЧИСЛЕНИЕ НА ИНДИВИДУАЛНИЯ ЛИМИТ ЗА ПОДПОМАГАНЕ ЗА РИБОЛОВЕН СЪД 
И 
РАЗМЕРА НА БЕЗВЪЗМЕЗДНАТА ФИНАНСОВА ПОМОЩ
ПО МЯРКА 1.3 "Инвестиции на борда на риболовните кораби и селективност"</t>
  </si>
  <si>
    <t>001010390</t>
  </si>
  <si>
    <t>DELTA</t>
  </si>
  <si>
    <t>VN 390</t>
  </si>
  <si>
    <t>BG VAR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</si>
</sst>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[$€-1]"/>
    <numFmt numFmtId="165" formatCode="#,##0.00\ &quot;лв&quot;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Webdings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Webdings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Webdings"/>
      <family val="1"/>
    </font>
    <font>
      <sz val="8"/>
      <color indexed="10"/>
      <name val="Arial"/>
      <family val="2"/>
    </font>
    <font>
      <sz val="10"/>
      <color indexed="8"/>
      <name val="Webdings"/>
      <family val="1"/>
    </font>
    <font>
      <sz val="10"/>
      <color indexed="8"/>
      <name val="Arial"/>
      <family val="2"/>
    </font>
    <font>
      <sz val="10"/>
      <name val="Webdings"/>
      <family val="1"/>
    </font>
    <font>
      <b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color indexed="8"/>
      <name val="Verdana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9"/>
      <color indexed="22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Times New Roman"/>
      <family val="1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32" borderId="7" applyNumberFormat="0" applyFont="0" applyAlignment="0" applyProtection="0"/>
    <xf numFmtId="0" fontId="78" fillId="27" borderId="8" applyNumberFormat="0" applyAlignment="0" applyProtection="0"/>
    <xf numFmtId="9" fontId="6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8" fillId="0" borderId="0" xfId="57" applyFont="1" applyAlignment="1">
      <alignment vertical="center"/>
      <protection/>
    </xf>
    <xf numFmtId="0" fontId="18" fillId="0" borderId="0" xfId="57" applyFont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0" fontId="18" fillId="33" borderId="0" xfId="57" applyFont="1" applyFill="1" applyAlignment="1">
      <alignment vertical="center"/>
      <protection/>
    </xf>
    <xf numFmtId="49" fontId="19" fillId="33" borderId="0" xfId="57" applyNumberFormat="1" applyFont="1" applyFill="1" applyBorder="1" applyAlignment="1">
      <alignment horizontal="center" vertical="center" wrapText="1"/>
      <protection/>
    </xf>
    <xf numFmtId="49" fontId="20" fillId="33" borderId="0" xfId="57" applyNumberFormat="1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center" vertical="center"/>
      <protection/>
    </xf>
    <xf numFmtId="4" fontId="21" fillId="33" borderId="0" xfId="57" applyNumberFormat="1" applyFont="1" applyFill="1" applyBorder="1" applyAlignment="1">
      <alignment vertical="center"/>
      <protection/>
    </xf>
    <xf numFmtId="4" fontId="18" fillId="33" borderId="0" xfId="57" applyNumberFormat="1" applyFont="1" applyFill="1" applyBorder="1" applyAlignment="1">
      <alignment vertical="center"/>
      <protection/>
    </xf>
    <xf numFmtId="4" fontId="21" fillId="0" borderId="10" xfId="57" applyNumberFormat="1" applyFont="1" applyBorder="1" applyAlignment="1">
      <alignment vertical="center"/>
      <protection/>
    </xf>
    <xf numFmtId="4" fontId="21" fillId="0" borderId="11" xfId="57" applyNumberFormat="1" applyFont="1" applyBorder="1" applyAlignment="1">
      <alignment vertical="center"/>
      <protection/>
    </xf>
    <xf numFmtId="49" fontId="19" fillId="33" borderId="12" xfId="57" applyNumberFormat="1" applyFont="1" applyFill="1" applyBorder="1" applyAlignment="1">
      <alignment horizontal="center" vertical="center" wrapText="1"/>
      <protection/>
    </xf>
    <xf numFmtId="4" fontId="22" fillId="33" borderId="11" xfId="57" applyNumberFormat="1" applyFont="1" applyFill="1" applyBorder="1" applyAlignment="1">
      <alignment vertical="center"/>
      <protection/>
    </xf>
    <xf numFmtId="49" fontId="19" fillId="0" borderId="11" xfId="57" applyNumberFormat="1" applyFont="1" applyFill="1" applyBorder="1" applyAlignment="1">
      <alignment horizontal="center" vertical="center" wrapText="1"/>
      <protection/>
    </xf>
    <xf numFmtId="4" fontId="18" fillId="0" borderId="11" xfId="57" applyNumberFormat="1" applyFont="1" applyFill="1" applyBorder="1" applyAlignment="1">
      <alignment vertical="center"/>
      <protection/>
    </xf>
    <xf numFmtId="0" fontId="18" fillId="0" borderId="10" xfId="57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vertical="center"/>
      <protection/>
    </xf>
    <xf numFmtId="4" fontId="24" fillId="34" borderId="11" xfId="57" applyNumberFormat="1" applyFont="1" applyFill="1" applyBorder="1" applyAlignment="1">
      <alignment vertical="center"/>
      <protection/>
    </xf>
    <xf numFmtId="0" fontId="18" fillId="33" borderId="10" xfId="57" applyFont="1" applyFill="1" applyBorder="1" applyAlignment="1">
      <alignment horizontal="center" vertical="center"/>
      <protection/>
    </xf>
    <xf numFmtId="4" fontId="21" fillId="0" borderId="13" xfId="57" applyNumberFormat="1" applyFont="1" applyBorder="1" applyAlignment="1">
      <alignment vertical="center"/>
      <protection/>
    </xf>
    <xf numFmtId="4" fontId="22" fillId="0" borderId="11" xfId="57" applyNumberFormat="1" applyFont="1" applyFill="1" applyBorder="1" applyAlignment="1">
      <alignment vertical="center"/>
      <protection/>
    </xf>
    <xf numFmtId="4" fontId="21" fillId="33" borderId="0" xfId="57" applyNumberFormat="1" applyFont="1" applyFill="1" applyBorder="1" applyAlignment="1">
      <alignment horizontal="center" vertical="center"/>
      <protection/>
    </xf>
    <xf numFmtId="4" fontId="18" fillId="33" borderId="0" xfId="57" applyNumberFormat="1" applyFont="1" applyFill="1" applyBorder="1" applyAlignment="1">
      <alignment horizontal="center" vertical="center"/>
      <protection/>
    </xf>
    <xf numFmtId="4" fontId="22" fillId="0" borderId="14" xfId="57" applyNumberFormat="1" applyFont="1" applyFill="1" applyBorder="1" applyAlignment="1">
      <alignment horizontal="center" vertical="center"/>
      <protection/>
    </xf>
    <xf numFmtId="4" fontId="22" fillId="0" borderId="15" xfId="57" applyNumberFormat="1" applyFont="1" applyFill="1" applyBorder="1" applyAlignment="1">
      <alignment horizontal="center" vertical="center"/>
      <protection/>
    </xf>
    <xf numFmtId="4" fontId="24" fillId="0" borderId="12" xfId="57" applyNumberFormat="1" applyFont="1" applyFill="1" applyBorder="1" applyAlignment="1">
      <alignment horizontal="center" vertical="center"/>
      <protection/>
    </xf>
    <xf numFmtId="4" fontId="24" fillId="0" borderId="11" xfId="57" applyNumberFormat="1" applyFont="1" applyFill="1" applyBorder="1" applyAlignment="1">
      <alignment horizontal="center" vertical="center"/>
      <protection/>
    </xf>
    <xf numFmtId="4" fontId="23" fillId="0" borderId="12" xfId="57" applyNumberFormat="1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" fontId="18" fillId="0" borderId="10" xfId="57" applyNumberFormat="1" applyFont="1" applyBorder="1" applyAlignment="1">
      <alignment vertical="center"/>
      <protection/>
    </xf>
    <xf numFmtId="4" fontId="22" fillId="34" borderId="10" xfId="57" applyNumberFormat="1" applyFont="1" applyFill="1" applyBorder="1" applyAlignment="1">
      <alignment vertical="center"/>
      <protection/>
    </xf>
    <xf numFmtId="4" fontId="22" fillId="0" borderId="10" xfId="57" applyNumberFormat="1" applyFont="1" applyFill="1" applyBorder="1" applyAlignment="1">
      <alignment vertical="center"/>
      <protection/>
    </xf>
    <xf numFmtId="4" fontId="23" fillId="0" borderId="10" xfId="57" applyNumberFormat="1" applyFont="1" applyFill="1" applyBorder="1" applyAlignment="1">
      <alignment vertical="center"/>
      <protection/>
    </xf>
    <xf numFmtId="4" fontId="24" fillId="0" borderId="10" xfId="57" applyNumberFormat="1" applyFont="1" applyFill="1" applyBorder="1" applyAlignment="1">
      <alignment vertical="center"/>
      <protection/>
    </xf>
    <xf numFmtId="4" fontId="24" fillId="34" borderId="10" xfId="57" applyNumberFormat="1" applyFont="1" applyFill="1" applyBorder="1" applyAlignment="1">
      <alignment vertical="center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vertical="center"/>
      <protection/>
    </xf>
    <xf numFmtId="0" fontId="18" fillId="0" borderId="13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vertical="center"/>
      <protection/>
    </xf>
    <xf numFmtId="0" fontId="18" fillId="0" borderId="13" xfId="57" applyFont="1" applyFill="1" applyBorder="1" applyAlignment="1">
      <alignment horizontal="center" vertical="center"/>
      <protection/>
    </xf>
    <xf numFmtId="0" fontId="18" fillId="0" borderId="11" xfId="57" applyFont="1" applyFill="1" applyBorder="1" applyAlignment="1">
      <alignment horizontal="center" vertical="center"/>
      <protection/>
    </xf>
    <xf numFmtId="0" fontId="18" fillId="33" borderId="0" xfId="57" applyFont="1" applyFill="1" applyAlignment="1">
      <alignment horizontal="left" vertical="center"/>
      <protection/>
    </xf>
    <xf numFmtId="0" fontId="18" fillId="33" borderId="0" xfId="57" applyFont="1" applyFill="1" applyBorder="1" applyAlignment="1">
      <alignment vertical="center"/>
      <protection/>
    </xf>
    <xf numFmtId="0" fontId="22" fillId="33" borderId="0" xfId="57" applyFont="1" applyFill="1" applyBorder="1" applyAlignment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0" fontId="0" fillId="35" borderId="0" xfId="56" applyFont="1" applyFill="1" applyAlignment="1">
      <alignment vertical="center"/>
      <protection/>
    </xf>
    <xf numFmtId="0" fontId="28" fillId="33" borderId="0" xfId="57" applyFont="1" applyFill="1" applyAlignment="1">
      <alignment horizontal="center" vertical="center"/>
      <protection/>
    </xf>
    <xf numFmtId="164" fontId="23" fillId="33" borderId="0" xfId="57" applyNumberFormat="1" applyFont="1" applyFill="1" applyBorder="1" applyAlignment="1">
      <alignment horizontal="center" vertical="center"/>
      <protection/>
    </xf>
    <xf numFmtId="4" fontId="27" fillId="33" borderId="0" xfId="57" applyNumberFormat="1" applyFont="1" applyFill="1" applyBorder="1" applyAlignment="1">
      <alignment horizontal="right" vertical="center"/>
      <protection/>
    </xf>
    <xf numFmtId="164" fontId="29" fillId="33" borderId="0" xfId="57" applyNumberFormat="1" applyFont="1" applyFill="1" applyBorder="1" applyAlignment="1">
      <alignment horizontal="right" vertical="center"/>
      <protection/>
    </xf>
    <xf numFmtId="0" fontId="28" fillId="33" borderId="0" xfId="57" applyFont="1" applyFill="1" applyAlignment="1">
      <alignment horizontal="center" vertical="center"/>
      <protection/>
    </xf>
    <xf numFmtId="164" fontId="23" fillId="33" borderId="16" xfId="57" applyNumberFormat="1" applyFont="1" applyFill="1" applyBorder="1" applyAlignment="1">
      <alignment horizontal="center" vertical="center"/>
      <protection/>
    </xf>
    <xf numFmtId="4" fontId="30" fillId="33" borderId="17" xfId="57" applyNumberFormat="1" applyFont="1" applyFill="1" applyBorder="1" applyAlignment="1">
      <alignment horizontal="right" vertical="center"/>
      <protection/>
    </xf>
    <xf numFmtId="4" fontId="30" fillId="33" borderId="18" xfId="57" applyNumberFormat="1" applyFont="1" applyFill="1" applyBorder="1" applyAlignment="1">
      <alignment horizontal="right" vertical="center"/>
      <protection/>
    </xf>
    <xf numFmtId="4" fontId="30" fillId="33" borderId="19" xfId="57" applyNumberFormat="1" applyFont="1" applyFill="1" applyBorder="1" applyAlignment="1">
      <alignment horizontal="right" vertical="center"/>
      <protection/>
    </xf>
    <xf numFmtId="164" fontId="31" fillId="33" borderId="20" xfId="57" applyNumberFormat="1" applyFont="1" applyFill="1" applyBorder="1" applyAlignment="1">
      <alignment horizontal="right" vertical="center"/>
      <protection/>
    </xf>
    <xf numFmtId="164" fontId="31" fillId="33" borderId="21" xfId="57" applyNumberFormat="1" applyFont="1" applyFill="1" applyBorder="1" applyAlignment="1">
      <alignment horizontal="right" vertical="center"/>
      <protection/>
    </xf>
    <xf numFmtId="164" fontId="31" fillId="33" borderId="22" xfId="57" applyNumberFormat="1" applyFont="1" applyFill="1" applyBorder="1" applyAlignment="1">
      <alignment horizontal="right" vertical="center"/>
      <protection/>
    </xf>
    <xf numFmtId="49" fontId="31" fillId="0" borderId="17" xfId="57" applyNumberFormat="1" applyFont="1" applyFill="1" applyBorder="1" applyAlignment="1">
      <alignment horizontal="center" vertical="center" wrapText="1"/>
      <protection/>
    </xf>
    <xf numFmtId="49" fontId="31" fillId="0" borderId="18" xfId="57" applyNumberFormat="1" applyFont="1" applyFill="1" applyBorder="1" applyAlignment="1">
      <alignment horizontal="center" vertical="center" wrapText="1"/>
      <protection/>
    </xf>
    <xf numFmtId="49" fontId="31" fillId="0" borderId="19" xfId="57" applyNumberFormat="1" applyFont="1" applyFill="1" applyBorder="1" applyAlignment="1">
      <alignment horizontal="center" vertical="center" wrapText="1"/>
      <protection/>
    </xf>
    <xf numFmtId="0" fontId="18" fillId="0" borderId="16" xfId="57" applyFont="1" applyBorder="1" applyAlignment="1">
      <alignment horizontal="center" vertical="center"/>
      <protection/>
    </xf>
    <xf numFmtId="164" fontId="23" fillId="33" borderId="23" xfId="57" applyNumberFormat="1" applyFont="1" applyFill="1" applyBorder="1" applyAlignment="1">
      <alignment horizontal="center" vertical="center"/>
      <protection/>
    </xf>
    <xf numFmtId="4" fontId="30" fillId="33" borderId="24" xfId="57" applyNumberFormat="1" applyFont="1" applyFill="1" applyBorder="1" applyAlignment="1">
      <alignment horizontal="right" vertical="center"/>
      <protection/>
    </xf>
    <xf numFmtId="4" fontId="30" fillId="33" borderId="25" xfId="57" applyNumberFormat="1" applyFont="1" applyFill="1" applyBorder="1" applyAlignment="1">
      <alignment horizontal="right" vertical="center"/>
      <protection/>
    </xf>
    <xf numFmtId="4" fontId="30" fillId="33" borderId="26" xfId="57" applyNumberFormat="1" applyFont="1" applyFill="1" applyBorder="1" applyAlignment="1">
      <alignment horizontal="right" vertical="center"/>
      <protection/>
    </xf>
    <xf numFmtId="164" fontId="31" fillId="33" borderId="27" xfId="57" applyNumberFormat="1" applyFont="1" applyFill="1" applyBorder="1" applyAlignment="1">
      <alignment horizontal="right" vertical="center"/>
      <protection/>
    </xf>
    <xf numFmtId="164" fontId="31" fillId="33" borderId="28" xfId="57" applyNumberFormat="1" applyFont="1" applyFill="1" applyBorder="1" applyAlignment="1">
      <alignment horizontal="right" vertical="center"/>
      <protection/>
    </xf>
    <xf numFmtId="164" fontId="31" fillId="33" borderId="29" xfId="57" applyNumberFormat="1" applyFont="1" applyFill="1" applyBorder="1" applyAlignment="1">
      <alignment horizontal="right" vertical="center"/>
      <protection/>
    </xf>
    <xf numFmtId="49" fontId="31" fillId="0" borderId="24" xfId="57" applyNumberFormat="1" applyFont="1" applyFill="1" applyBorder="1" applyAlignment="1">
      <alignment horizontal="center" vertical="center" wrapText="1"/>
      <protection/>
    </xf>
    <xf numFmtId="49" fontId="31" fillId="0" borderId="25" xfId="57" applyNumberFormat="1" applyFont="1" applyFill="1" applyBorder="1" applyAlignment="1">
      <alignment horizontal="center" vertical="center" wrapText="1"/>
      <protection/>
    </xf>
    <xf numFmtId="49" fontId="31" fillId="0" borderId="26" xfId="57" applyNumberFormat="1" applyFont="1" applyFill="1" applyBorder="1" applyAlignment="1">
      <alignment horizontal="center" vertical="center" wrapText="1"/>
      <protection/>
    </xf>
    <xf numFmtId="0" fontId="18" fillId="0" borderId="23" xfId="57" applyFont="1" applyBorder="1" applyAlignment="1">
      <alignment horizontal="center" vertical="center"/>
      <protection/>
    </xf>
    <xf numFmtId="4" fontId="27" fillId="33" borderId="17" xfId="57" applyNumberFormat="1" applyFont="1" applyFill="1" applyBorder="1" applyAlignment="1">
      <alignment horizontal="right" vertical="center"/>
      <protection/>
    </xf>
    <xf numFmtId="4" fontId="27" fillId="33" borderId="18" xfId="57" applyNumberFormat="1" applyFont="1" applyFill="1" applyBorder="1" applyAlignment="1">
      <alignment horizontal="right" vertical="center"/>
      <protection/>
    </xf>
    <xf numFmtId="4" fontId="27" fillId="33" borderId="19" xfId="57" applyNumberFormat="1" applyFont="1" applyFill="1" applyBorder="1" applyAlignment="1">
      <alignment horizontal="right" vertical="center"/>
      <protection/>
    </xf>
    <xf numFmtId="164" fontId="29" fillId="33" borderId="20" xfId="57" applyNumberFormat="1" applyFont="1" applyFill="1" applyBorder="1" applyAlignment="1">
      <alignment horizontal="right" vertical="center"/>
      <protection/>
    </xf>
    <xf numFmtId="164" fontId="29" fillId="33" borderId="21" xfId="57" applyNumberFormat="1" applyFont="1" applyFill="1" applyBorder="1" applyAlignment="1">
      <alignment horizontal="right" vertical="center"/>
      <protection/>
    </xf>
    <xf numFmtId="164" fontId="29" fillId="33" borderId="22" xfId="57" applyNumberFormat="1" applyFont="1" applyFill="1" applyBorder="1" applyAlignment="1">
      <alignment horizontal="right" vertical="center"/>
      <protection/>
    </xf>
    <xf numFmtId="49" fontId="29" fillId="0" borderId="17" xfId="57" applyNumberFormat="1" applyFont="1" applyFill="1" applyBorder="1" applyAlignment="1">
      <alignment horizontal="center" vertical="center" wrapText="1"/>
      <protection/>
    </xf>
    <xf numFmtId="49" fontId="29" fillId="0" borderId="18" xfId="57" applyNumberFormat="1" applyFont="1" applyFill="1" applyBorder="1" applyAlignment="1">
      <alignment horizontal="center" vertical="center" wrapText="1"/>
      <protection/>
    </xf>
    <xf numFmtId="49" fontId="29" fillId="0" borderId="19" xfId="57" applyNumberFormat="1" applyFont="1" applyFill="1" applyBorder="1" applyAlignment="1">
      <alignment horizontal="center" vertical="center" wrapText="1"/>
      <protection/>
    </xf>
    <xf numFmtId="4" fontId="27" fillId="33" borderId="24" xfId="57" applyNumberFormat="1" applyFont="1" applyFill="1" applyBorder="1" applyAlignment="1">
      <alignment horizontal="right" vertical="center"/>
      <protection/>
    </xf>
    <xf numFmtId="4" fontId="27" fillId="33" borderId="25" xfId="57" applyNumberFormat="1" applyFont="1" applyFill="1" applyBorder="1" applyAlignment="1">
      <alignment horizontal="right" vertical="center"/>
      <protection/>
    </xf>
    <xf numFmtId="4" fontId="27" fillId="33" borderId="26" xfId="57" applyNumberFormat="1" applyFont="1" applyFill="1" applyBorder="1" applyAlignment="1">
      <alignment horizontal="right" vertical="center"/>
      <protection/>
    </xf>
    <xf numFmtId="164" fontId="29" fillId="33" borderId="27" xfId="57" applyNumberFormat="1" applyFont="1" applyFill="1" applyBorder="1" applyAlignment="1">
      <alignment horizontal="right" vertical="center"/>
      <protection/>
    </xf>
    <xf numFmtId="164" fontId="29" fillId="33" borderId="28" xfId="57" applyNumberFormat="1" applyFont="1" applyFill="1" applyBorder="1" applyAlignment="1">
      <alignment horizontal="right" vertical="center"/>
      <protection/>
    </xf>
    <xf numFmtId="164" fontId="29" fillId="33" borderId="29" xfId="57" applyNumberFormat="1" applyFont="1" applyFill="1" applyBorder="1" applyAlignment="1">
      <alignment horizontal="right" vertical="center"/>
      <protection/>
    </xf>
    <xf numFmtId="49" fontId="29" fillId="0" borderId="24" xfId="57" applyNumberFormat="1" applyFont="1" applyFill="1" applyBorder="1" applyAlignment="1">
      <alignment horizontal="center" vertical="center" wrapText="1"/>
      <protection/>
    </xf>
    <xf numFmtId="49" fontId="29" fillId="0" borderId="25" xfId="57" applyNumberFormat="1" applyFont="1" applyFill="1" applyBorder="1" applyAlignment="1">
      <alignment horizontal="center" vertical="center" wrapText="1"/>
      <protection/>
    </xf>
    <xf numFmtId="49" fontId="29" fillId="0" borderId="26" xfId="57" applyNumberFormat="1" applyFont="1" applyFill="1" applyBorder="1" applyAlignment="1">
      <alignment horizontal="center" vertical="center" wrapText="1"/>
      <protection/>
    </xf>
    <xf numFmtId="164" fontId="18" fillId="33" borderId="0" xfId="57" applyNumberFormat="1" applyFont="1" applyFill="1" applyAlignment="1">
      <alignment vertical="center"/>
      <protection/>
    </xf>
    <xf numFmtId="164" fontId="18" fillId="33" borderId="0" xfId="57" applyNumberFormat="1" applyFont="1" applyFill="1" applyAlignment="1">
      <alignment horizontal="right" vertical="center"/>
      <protection/>
    </xf>
    <xf numFmtId="0" fontId="18" fillId="33" borderId="0" xfId="57" applyFont="1" applyFill="1" applyAlignment="1">
      <alignment horizontal="right" vertical="center"/>
      <protection/>
    </xf>
    <xf numFmtId="0" fontId="33" fillId="33" borderId="0" xfId="57" applyFont="1" applyFill="1" applyAlignment="1">
      <alignment horizontal="center" vertical="center"/>
      <protection/>
    </xf>
    <xf numFmtId="164" fontId="34" fillId="0" borderId="16" xfId="57" applyNumberFormat="1" applyFont="1" applyFill="1" applyBorder="1" applyAlignment="1">
      <alignment horizontal="center" vertical="center"/>
      <protection/>
    </xf>
    <xf numFmtId="4" fontId="35" fillId="34" borderId="17" xfId="57" applyNumberFormat="1" applyFont="1" applyFill="1" applyBorder="1" applyAlignment="1">
      <alignment horizontal="center" vertical="center"/>
      <protection/>
    </xf>
    <xf numFmtId="4" fontId="35" fillId="34" borderId="18" xfId="57" applyNumberFormat="1" applyFont="1" applyFill="1" applyBorder="1" applyAlignment="1">
      <alignment horizontal="center" vertical="center"/>
      <protection/>
    </xf>
    <xf numFmtId="4" fontId="35" fillId="34" borderId="19" xfId="57" applyNumberFormat="1" applyFont="1" applyFill="1" applyBorder="1" applyAlignment="1">
      <alignment horizontal="center" vertical="center"/>
      <protection/>
    </xf>
    <xf numFmtId="164" fontId="35" fillId="34" borderId="20" xfId="57" applyNumberFormat="1" applyFont="1" applyFill="1" applyBorder="1" applyAlignment="1">
      <alignment horizontal="center" vertical="center"/>
      <protection/>
    </xf>
    <xf numFmtId="164" fontId="35" fillId="34" borderId="21" xfId="57" applyNumberFormat="1" applyFont="1" applyFill="1" applyBorder="1" applyAlignment="1">
      <alignment horizontal="center" vertical="center"/>
      <protection/>
    </xf>
    <xf numFmtId="164" fontId="35" fillId="34" borderId="22" xfId="57" applyNumberFormat="1" applyFont="1" applyFill="1" applyBorder="1" applyAlignment="1">
      <alignment horizontal="center" vertical="center"/>
      <protection/>
    </xf>
    <xf numFmtId="164" fontId="34" fillId="0" borderId="23" xfId="57" applyNumberFormat="1" applyFont="1" applyFill="1" applyBorder="1" applyAlignment="1">
      <alignment horizontal="center" vertical="center"/>
      <protection/>
    </xf>
    <xf numFmtId="4" fontId="35" fillId="34" borderId="24" xfId="57" applyNumberFormat="1" applyFont="1" applyFill="1" applyBorder="1" applyAlignment="1">
      <alignment horizontal="center" vertical="center"/>
      <protection/>
    </xf>
    <xf numFmtId="4" fontId="35" fillId="34" borderId="25" xfId="57" applyNumberFormat="1" applyFont="1" applyFill="1" applyBorder="1" applyAlignment="1">
      <alignment horizontal="center" vertical="center"/>
      <protection/>
    </xf>
    <xf numFmtId="4" fontId="36" fillId="34" borderId="26" xfId="57" applyNumberFormat="1" applyFont="1" applyFill="1" applyBorder="1" applyAlignment="1">
      <alignment horizontal="center" vertical="center"/>
      <protection/>
    </xf>
    <xf numFmtId="164" fontId="35" fillId="34" borderId="27" xfId="57" applyNumberFormat="1" applyFont="1" applyFill="1" applyBorder="1" applyAlignment="1">
      <alignment horizontal="center" vertical="center"/>
      <protection/>
    </xf>
    <xf numFmtId="164" fontId="35" fillId="34" borderId="28" xfId="57" applyNumberFormat="1" applyFont="1" applyFill="1" applyBorder="1" applyAlignment="1">
      <alignment horizontal="center" vertical="center"/>
      <protection/>
    </xf>
    <xf numFmtId="164" fontId="36" fillId="34" borderId="29" xfId="57" applyNumberFormat="1" applyFont="1" applyFill="1" applyBorder="1" applyAlignment="1">
      <alignment horizontal="center" vertical="center"/>
      <protection/>
    </xf>
    <xf numFmtId="165" fontId="18" fillId="0" borderId="0" xfId="57" applyNumberFormat="1" applyFont="1" applyAlignment="1">
      <alignment vertical="center"/>
      <protection/>
    </xf>
    <xf numFmtId="164" fontId="23" fillId="33" borderId="10" xfId="57" applyNumberFormat="1" applyFont="1" applyFill="1" applyBorder="1" applyAlignment="1">
      <alignment horizontal="center" vertical="center"/>
      <protection/>
    </xf>
    <xf numFmtId="4" fontId="34" fillId="0" borderId="30" xfId="57" applyNumberFormat="1" applyFont="1" applyFill="1" applyBorder="1" applyAlignment="1">
      <alignment horizontal="right" vertical="center"/>
      <protection/>
    </xf>
    <xf numFmtId="4" fontId="34" fillId="0" borderId="31" xfId="57" applyNumberFormat="1" applyFont="1" applyFill="1" applyBorder="1" applyAlignment="1">
      <alignment horizontal="right" vertical="center"/>
      <protection/>
    </xf>
    <xf numFmtId="4" fontId="34" fillId="0" borderId="32" xfId="57" applyNumberFormat="1" applyFont="1" applyFill="1" applyBorder="1" applyAlignment="1">
      <alignment horizontal="right" vertical="center"/>
      <protection/>
    </xf>
    <xf numFmtId="164" fontId="29" fillId="0" borderId="10" xfId="57" applyNumberFormat="1" applyFont="1" applyFill="1" applyBorder="1" applyAlignment="1">
      <alignment horizontal="right" vertical="center"/>
      <protection/>
    </xf>
    <xf numFmtId="49" fontId="29" fillId="0" borderId="30" xfId="57" applyNumberFormat="1" applyFont="1" applyFill="1" applyBorder="1" applyAlignment="1">
      <alignment horizontal="center" vertical="center"/>
      <protection/>
    </xf>
    <xf numFmtId="49" fontId="29" fillId="0" borderId="31" xfId="57" applyNumberFormat="1" applyFont="1" applyFill="1" applyBorder="1" applyAlignment="1">
      <alignment horizontal="center" vertical="center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center" vertical="center"/>
      <protection/>
    </xf>
    <xf numFmtId="4" fontId="34" fillId="0" borderId="14" xfId="57" applyNumberFormat="1" applyFont="1" applyFill="1" applyBorder="1" applyAlignment="1">
      <alignment horizontal="right" vertical="center"/>
      <protection/>
    </xf>
    <xf numFmtId="4" fontId="34" fillId="0" borderId="33" xfId="57" applyNumberFormat="1" applyFont="1" applyFill="1" applyBorder="1" applyAlignment="1">
      <alignment horizontal="right" vertical="center"/>
      <protection/>
    </xf>
    <xf numFmtId="4" fontId="34" fillId="0" borderId="15" xfId="57" applyNumberFormat="1" applyFont="1" applyFill="1" applyBorder="1" applyAlignment="1">
      <alignment horizontal="right" vertical="center"/>
      <protection/>
    </xf>
    <xf numFmtId="49" fontId="29" fillId="0" borderId="14" xfId="57" applyNumberFormat="1" applyFont="1" applyFill="1" applyBorder="1" applyAlignment="1">
      <alignment horizontal="center" vertical="center"/>
      <protection/>
    </xf>
    <xf numFmtId="49" fontId="29" fillId="0" borderId="33" xfId="57" applyNumberFormat="1" applyFont="1" applyFill="1" applyBorder="1" applyAlignment="1">
      <alignment horizontal="center" vertical="center"/>
      <protection/>
    </xf>
    <xf numFmtId="49" fontId="29" fillId="0" borderId="15" xfId="57" applyNumberFormat="1" applyFont="1" applyFill="1" applyBorder="1" applyAlignment="1">
      <alignment horizontal="center" vertical="center"/>
      <protection/>
    </xf>
    <xf numFmtId="164" fontId="23" fillId="33" borderId="0" xfId="57" applyNumberFormat="1" applyFont="1" applyFill="1" applyAlignment="1">
      <alignment vertical="center"/>
      <protection/>
    </xf>
    <xf numFmtId="0" fontId="33" fillId="0" borderId="0" xfId="57" applyFont="1" applyFill="1" applyAlignment="1">
      <alignment horizontal="center" vertical="center"/>
      <protection/>
    </xf>
    <xf numFmtId="164" fontId="37" fillId="0" borderId="10" xfId="57" applyNumberFormat="1" applyFont="1" applyFill="1" applyBorder="1" applyAlignment="1">
      <alignment horizontal="center" vertical="center"/>
      <protection/>
    </xf>
    <xf numFmtId="4" fontId="30" fillId="0" borderId="30" xfId="57" applyNumberFormat="1" applyFont="1" applyFill="1" applyBorder="1" applyAlignment="1">
      <alignment horizontal="right" vertical="center"/>
      <protection/>
    </xf>
    <xf numFmtId="4" fontId="30" fillId="0" borderId="31" xfId="57" applyNumberFormat="1" applyFont="1" applyFill="1" applyBorder="1" applyAlignment="1">
      <alignment horizontal="right" vertical="center"/>
      <protection/>
    </xf>
    <xf numFmtId="4" fontId="30" fillId="0" borderId="32" xfId="57" applyNumberFormat="1" applyFont="1" applyFill="1" applyBorder="1" applyAlignment="1">
      <alignment horizontal="right" vertical="center"/>
      <protection/>
    </xf>
    <xf numFmtId="164" fontId="31" fillId="0" borderId="10" xfId="57" applyNumberFormat="1" applyFont="1" applyFill="1" applyBorder="1" applyAlignment="1">
      <alignment horizontal="right" vertical="center"/>
      <protection/>
    </xf>
    <xf numFmtId="49" fontId="31" fillId="0" borderId="30" xfId="57" applyNumberFormat="1" applyFont="1" applyFill="1" applyBorder="1" applyAlignment="1">
      <alignment horizontal="center" vertical="center"/>
      <protection/>
    </xf>
    <xf numFmtId="49" fontId="31" fillId="0" borderId="31" xfId="57" applyNumberFormat="1" applyFont="1" applyFill="1" applyBorder="1" applyAlignment="1">
      <alignment horizontal="center" vertical="center"/>
      <protection/>
    </xf>
    <xf numFmtId="49" fontId="31" fillId="0" borderId="32" xfId="57" applyNumberFormat="1" applyFont="1" applyFill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4" fontId="30" fillId="0" borderId="14" xfId="57" applyNumberFormat="1" applyFont="1" applyFill="1" applyBorder="1" applyAlignment="1">
      <alignment horizontal="right" vertical="center"/>
      <protection/>
    </xf>
    <xf numFmtId="4" fontId="30" fillId="0" borderId="33" xfId="57" applyNumberFormat="1" applyFont="1" applyFill="1" applyBorder="1" applyAlignment="1">
      <alignment horizontal="right" vertical="center"/>
      <protection/>
    </xf>
    <xf numFmtId="4" fontId="30" fillId="0" borderId="15" xfId="57" applyNumberFormat="1" applyFont="1" applyFill="1" applyBorder="1" applyAlignment="1">
      <alignment horizontal="right" vertical="center"/>
      <protection/>
    </xf>
    <xf numFmtId="49" fontId="31" fillId="0" borderId="14" xfId="57" applyNumberFormat="1" applyFont="1" applyFill="1" applyBorder="1" applyAlignment="1">
      <alignment horizontal="center" vertical="center"/>
      <protection/>
    </xf>
    <xf numFmtId="49" fontId="31" fillId="0" borderId="33" xfId="57" applyNumberFormat="1" applyFont="1" applyFill="1" applyBorder="1" applyAlignment="1">
      <alignment horizontal="center" vertical="center"/>
      <protection/>
    </xf>
    <xf numFmtId="49" fontId="31" fillId="0" borderId="15" xfId="57" applyNumberFormat="1" applyFont="1" applyFill="1" applyBorder="1" applyAlignment="1">
      <alignment horizontal="center" vertical="center"/>
      <protection/>
    </xf>
    <xf numFmtId="164" fontId="23" fillId="36" borderId="10" xfId="57" applyNumberFormat="1" applyFont="1" applyFill="1" applyBorder="1" applyAlignment="1">
      <alignment horizontal="center" vertical="center"/>
      <protection/>
    </xf>
    <xf numFmtId="49" fontId="29" fillId="36" borderId="30" xfId="57" applyNumberFormat="1" applyFont="1" applyFill="1" applyBorder="1" applyAlignment="1">
      <alignment horizontal="center" vertical="center" wrapText="1"/>
      <protection/>
    </xf>
    <xf numFmtId="49" fontId="29" fillId="36" borderId="31" xfId="57" applyNumberFormat="1" applyFont="1" applyFill="1" applyBorder="1" applyAlignment="1">
      <alignment horizontal="center" vertical="center" wrapText="1"/>
      <protection/>
    </xf>
    <xf numFmtId="49" fontId="29" fillId="36" borderId="32" xfId="57" applyNumberFormat="1" applyFont="1" applyFill="1" applyBorder="1" applyAlignment="1">
      <alignment horizontal="center" vertical="center" wrapText="1"/>
      <protection/>
    </xf>
    <xf numFmtId="49" fontId="29" fillId="36" borderId="14" xfId="57" applyNumberFormat="1" applyFont="1" applyFill="1" applyBorder="1" applyAlignment="1">
      <alignment horizontal="center" vertical="center" wrapText="1"/>
      <protection/>
    </xf>
    <xf numFmtId="49" fontId="29" fillId="36" borderId="33" xfId="57" applyNumberFormat="1" applyFont="1" applyFill="1" applyBorder="1" applyAlignment="1">
      <alignment horizontal="center" vertical="center" wrapText="1"/>
      <protection/>
    </xf>
    <xf numFmtId="49" fontId="29" fillId="36" borderId="15" xfId="57" applyNumberFormat="1" applyFont="1" applyFill="1" applyBorder="1" applyAlignment="1">
      <alignment horizontal="center" vertical="center" wrapText="1"/>
      <protection/>
    </xf>
    <xf numFmtId="4" fontId="34" fillId="34" borderId="30" xfId="57" applyNumberFormat="1" applyFont="1" applyFill="1" applyBorder="1" applyAlignment="1">
      <alignment horizontal="right" vertical="center"/>
      <protection/>
    </xf>
    <xf numFmtId="4" fontId="34" fillId="34" borderId="31" xfId="57" applyNumberFormat="1" applyFont="1" applyFill="1" applyBorder="1" applyAlignment="1">
      <alignment horizontal="right" vertical="center"/>
      <protection/>
    </xf>
    <xf numFmtId="4" fontId="34" fillId="34" borderId="32" xfId="57" applyNumberFormat="1" applyFont="1" applyFill="1" applyBorder="1" applyAlignment="1">
      <alignment horizontal="right" vertical="center"/>
      <protection/>
    </xf>
    <xf numFmtId="4" fontId="34" fillId="34" borderId="14" xfId="57" applyNumberFormat="1" applyFont="1" applyFill="1" applyBorder="1" applyAlignment="1">
      <alignment horizontal="right" vertical="center"/>
      <protection/>
    </xf>
    <xf numFmtId="4" fontId="34" fillId="34" borderId="33" xfId="57" applyNumberFormat="1" applyFont="1" applyFill="1" applyBorder="1" applyAlignment="1">
      <alignment horizontal="right" vertical="center"/>
      <protection/>
    </xf>
    <xf numFmtId="4" fontId="34" fillId="34" borderId="15" xfId="57" applyNumberFormat="1" applyFont="1" applyFill="1" applyBorder="1" applyAlignment="1">
      <alignment horizontal="right" vertical="center"/>
      <protection/>
    </xf>
    <xf numFmtId="165" fontId="18" fillId="33" borderId="0" xfId="57" applyNumberFormat="1" applyFont="1" applyFill="1" applyBorder="1" applyAlignment="1">
      <alignment horizontal="right" vertical="center"/>
      <protection/>
    </xf>
    <xf numFmtId="0" fontId="28" fillId="33" borderId="0" xfId="57" applyFont="1" applyFill="1" applyAlignment="1">
      <alignment vertical="center"/>
      <protection/>
    </xf>
    <xf numFmtId="164" fontId="23" fillId="33" borderId="10" xfId="57" applyNumberFormat="1" applyFont="1" applyFill="1" applyBorder="1" applyAlignment="1">
      <alignment horizontal="center" vertical="center"/>
      <protection/>
    </xf>
    <xf numFmtId="4" fontId="34" fillId="0" borderId="12" xfId="57" applyNumberFormat="1" applyFont="1" applyFill="1" applyBorder="1" applyAlignment="1">
      <alignment horizontal="right" vertical="center"/>
      <protection/>
    </xf>
    <xf numFmtId="4" fontId="34" fillId="0" borderId="13" xfId="57" applyNumberFormat="1" applyFont="1" applyFill="1" applyBorder="1" applyAlignment="1">
      <alignment horizontal="right" vertical="center"/>
      <protection/>
    </xf>
    <xf numFmtId="4" fontId="34" fillId="0" borderId="11" xfId="57" applyNumberFormat="1" applyFont="1" applyFill="1" applyBorder="1" applyAlignment="1">
      <alignment horizontal="right" vertical="center"/>
      <protection/>
    </xf>
    <xf numFmtId="164" fontId="29" fillId="0" borderId="12" xfId="57" applyNumberFormat="1" applyFont="1" applyFill="1" applyBorder="1" applyAlignment="1">
      <alignment horizontal="right" vertical="center"/>
      <protection/>
    </xf>
    <xf numFmtId="164" fontId="29" fillId="0" borderId="13" xfId="57" applyNumberFormat="1" applyFont="1" applyFill="1" applyBorder="1" applyAlignment="1">
      <alignment horizontal="right" vertical="center"/>
      <protection/>
    </xf>
    <xf numFmtId="164" fontId="29" fillId="0" borderId="11" xfId="57" applyNumberFormat="1" applyFont="1" applyFill="1" applyBorder="1" applyAlignment="1">
      <alignment horizontal="right" vertical="center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33" fillId="34" borderId="10" xfId="57" applyFont="1" applyFill="1" applyBorder="1" applyAlignment="1">
      <alignment horizontal="center" vertical="center"/>
      <protection/>
    </xf>
    <xf numFmtId="0" fontId="38" fillId="33" borderId="34" xfId="57" applyFont="1" applyFill="1" applyBorder="1" applyAlignment="1">
      <alignment horizontal="center" vertical="center" wrapText="1"/>
      <protection/>
    </xf>
    <xf numFmtId="9" fontId="18" fillId="0" borderId="34" xfId="57" applyNumberFormat="1" applyFont="1" applyFill="1" applyBorder="1" applyAlignment="1">
      <alignment horizontal="center" vertical="center"/>
      <protection/>
    </xf>
    <xf numFmtId="0" fontId="23" fillId="0" borderId="12" xfId="57" applyFont="1" applyFill="1" applyBorder="1" applyAlignment="1">
      <alignment horizontal="left" vertical="center" wrapText="1"/>
      <protection/>
    </xf>
    <xf numFmtId="0" fontId="23" fillId="0" borderId="13" xfId="57" applyFont="1" applyFill="1" applyBorder="1" applyAlignment="1">
      <alignment horizontal="left" vertical="center" wrapText="1"/>
      <protection/>
    </xf>
    <xf numFmtId="0" fontId="23" fillId="0" borderId="11" xfId="57" applyFont="1" applyFill="1" applyBorder="1" applyAlignment="1">
      <alignment horizontal="left" vertical="center" wrapText="1"/>
      <protection/>
    </xf>
    <xf numFmtId="0" fontId="18" fillId="0" borderId="0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left" vertical="center" wrapText="1"/>
      <protection/>
    </xf>
    <xf numFmtId="0" fontId="23" fillId="0" borderId="13" xfId="57" applyFont="1" applyBorder="1" applyAlignment="1">
      <alignment horizontal="left" vertical="center" wrapText="1"/>
      <protection/>
    </xf>
    <xf numFmtId="0" fontId="23" fillId="0" borderId="11" xfId="57" applyFont="1" applyBorder="1" applyAlignment="1">
      <alignment horizontal="left" vertical="center" wrapText="1"/>
      <protection/>
    </xf>
    <xf numFmtId="1" fontId="18" fillId="33" borderId="10" xfId="57" applyNumberFormat="1" applyFont="1" applyFill="1" applyBorder="1" applyAlignment="1">
      <alignment horizontal="center" vertic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22" fillId="0" borderId="11" xfId="57" applyFont="1" applyFill="1" applyBorder="1" applyAlignment="1">
      <alignment horizontal="center" vertical="center" wrapText="1"/>
      <protection/>
    </xf>
    <xf numFmtId="164" fontId="34" fillId="33" borderId="10" xfId="57" applyNumberFormat="1" applyFont="1" applyFill="1" applyBorder="1" applyAlignment="1">
      <alignment vertical="center"/>
      <protection/>
    </xf>
    <xf numFmtId="164" fontId="0" fillId="34" borderId="12" xfId="57" applyNumberFormat="1" applyFont="1" applyFill="1" applyBorder="1" applyAlignment="1">
      <alignment horizontal="center" vertical="center"/>
      <protection/>
    </xf>
    <xf numFmtId="164" fontId="0" fillId="34" borderId="13" xfId="57" applyNumberFormat="1" applyFont="1" applyFill="1" applyBorder="1" applyAlignment="1">
      <alignment horizontal="center" vertical="center"/>
      <protection/>
    </xf>
    <xf numFmtId="164" fontId="40" fillId="34" borderId="11" xfId="57" applyNumberFormat="1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left" vertical="center" wrapText="1"/>
      <protection/>
    </xf>
    <xf numFmtId="4" fontId="34" fillId="34" borderId="12" xfId="57" applyNumberFormat="1" applyFont="1" applyFill="1" applyBorder="1" applyAlignment="1">
      <alignment horizontal="right" vertical="center"/>
      <protection/>
    </xf>
    <xf numFmtId="4" fontId="34" fillId="34" borderId="13" xfId="57" applyNumberFormat="1" applyFont="1" applyFill="1" applyBorder="1" applyAlignment="1">
      <alignment horizontal="right" vertical="center"/>
      <protection/>
    </xf>
    <xf numFmtId="4" fontId="34" fillId="34" borderId="11" xfId="57" applyNumberFormat="1" applyFont="1" applyFill="1" applyBorder="1" applyAlignment="1">
      <alignment horizontal="right" vertical="center"/>
      <protection/>
    </xf>
    <xf numFmtId="0" fontId="22" fillId="0" borderId="0" xfId="57" applyFont="1" applyFill="1" applyAlignment="1">
      <alignment horizontal="left" vertical="center" wrapText="1"/>
      <protection/>
    </xf>
    <xf numFmtId="10" fontId="34" fillId="34" borderId="10" xfId="57" applyNumberFormat="1" applyFont="1" applyFill="1" applyBorder="1" applyAlignment="1">
      <alignment horizontal="right" vertical="center"/>
      <protection/>
    </xf>
    <xf numFmtId="164" fontId="41" fillId="0" borderId="10" xfId="57" applyNumberFormat="1" applyFont="1" applyFill="1" applyBorder="1" applyAlignment="1">
      <alignment horizontal="right" vertical="center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164" fontId="42" fillId="33" borderId="10" xfId="57" applyNumberFormat="1" applyFont="1" applyFill="1" applyBorder="1" applyAlignment="1">
      <alignment horizontal="center" vertical="center"/>
      <protection/>
    </xf>
    <xf numFmtId="4" fontId="34" fillId="34" borderId="10" xfId="57" applyNumberFormat="1" applyFont="1" applyFill="1" applyBorder="1" applyAlignment="1">
      <alignment horizontal="right" vertical="center"/>
      <protection/>
    </xf>
    <xf numFmtId="0" fontId="33" fillId="33" borderId="0" xfId="57" applyFont="1" applyFill="1" applyAlignment="1">
      <alignment vertical="center"/>
      <protection/>
    </xf>
    <xf numFmtId="0" fontId="43" fillId="33" borderId="0" xfId="57" applyFont="1" applyFill="1" applyAlignment="1">
      <alignment vertical="center"/>
      <protection/>
    </xf>
    <xf numFmtId="0" fontId="43" fillId="33" borderId="0" xfId="57" applyFont="1" applyFill="1" applyAlignment="1">
      <alignment horizontal="center" vertical="center"/>
      <protection/>
    </xf>
    <xf numFmtId="0" fontId="44" fillId="33" borderId="0" xfId="57" applyFont="1" applyFill="1" applyAlignment="1">
      <alignment vertical="center"/>
      <protection/>
    </xf>
    <xf numFmtId="165" fontId="46" fillId="36" borderId="10" xfId="55" applyNumberFormat="1" applyFont="1" applyFill="1" applyBorder="1" applyAlignment="1">
      <alignment horizontal="right" vertical="center"/>
      <protection/>
    </xf>
    <xf numFmtId="49" fontId="47" fillId="36" borderId="10" xfId="55" applyNumberFormat="1" applyFont="1" applyFill="1" applyBorder="1" applyAlignment="1">
      <alignment horizontal="center" vertical="center" wrapText="1"/>
      <protection/>
    </xf>
    <xf numFmtId="0" fontId="43" fillId="33" borderId="10" xfId="57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165" fontId="49" fillId="36" borderId="10" xfId="55" applyNumberFormat="1" applyFont="1" applyFill="1" applyBorder="1" applyAlignment="1">
      <alignment horizontal="right" vertical="center"/>
      <protection/>
    </xf>
    <xf numFmtId="49" fontId="46" fillId="36" borderId="10" xfId="55" applyNumberFormat="1" applyFont="1" applyFill="1" applyBorder="1" applyAlignment="1">
      <alignment horizontal="center" vertical="center" wrapText="1"/>
      <protection/>
    </xf>
    <xf numFmtId="49" fontId="50" fillId="36" borderId="10" xfId="55" applyNumberFormat="1" applyFont="1" applyFill="1" applyBorder="1" applyAlignment="1">
      <alignment horizontal="center" vertical="center" wrapText="1"/>
      <protection/>
    </xf>
    <xf numFmtId="0" fontId="48" fillId="33" borderId="35" xfId="57" applyFont="1" applyFill="1" applyBorder="1" applyAlignment="1">
      <alignment horizontal="center" vertical="center"/>
      <protection/>
    </xf>
    <xf numFmtId="165" fontId="51" fillId="0" borderId="10" xfId="55" applyNumberFormat="1" applyFont="1" applyFill="1" applyBorder="1" applyAlignment="1">
      <alignment horizontal="right" vertical="center"/>
      <protection/>
    </xf>
    <xf numFmtId="49" fontId="52" fillId="0" borderId="10" xfId="55" applyNumberFormat="1" applyFont="1" applyFill="1" applyBorder="1" applyAlignment="1">
      <alignment horizontal="center" vertical="center" wrapText="1"/>
      <protection/>
    </xf>
    <xf numFmtId="49" fontId="53" fillId="0" borderId="10" xfId="55" applyNumberFormat="1" applyFont="1" applyFill="1" applyBorder="1" applyAlignment="1">
      <alignment horizontal="center" vertical="center" wrapText="1"/>
      <protection/>
    </xf>
    <xf numFmtId="0" fontId="48" fillId="33" borderId="35" xfId="57" applyFont="1" applyFill="1" applyBorder="1" applyAlignment="1">
      <alignment horizontal="center" vertical="center"/>
      <protection/>
    </xf>
    <xf numFmtId="0" fontId="48" fillId="33" borderId="36" xfId="57" applyFont="1" applyFill="1" applyBorder="1" applyAlignment="1">
      <alignment horizontal="center" vertical="center"/>
      <protection/>
    </xf>
    <xf numFmtId="165" fontId="45" fillId="36" borderId="10" xfId="55" applyNumberFormat="1" applyFont="1" applyFill="1" applyBorder="1" applyAlignment="1">
      <alignment horizontal="right" vertical="center"/>
      <protection/>
    </xf>
    <xf numFmtId="165" fontId="45" fillId="33" borderId="10" xfId="55" applyNumberFormat="1" applyFont="1" applyFill="1" applyBorder="1" applyAlignment="1">
      <alignment horizontal="right" vertical="center"/>
      <protection/>
    </xf>
    <xf numFmtId="165" fontId="45" fillId="33" borderId="10" xfId="55" applyNumberFormat="1" applyFont="1" applyFill="1" applyBorder="1" applyAlignment="1">
      <alignment horizontal="right" vertical="center" wrapText="1"/>
      <protection/>
    </xf>
    <xf numFmtId="49" fontId="45" fillId="33" borderId="11" xfId="55" applyNumberFormat="1" applyFont="1" applyFill="1" applyBorder="1" applyAlignment="1">
      <alignment horizontal="center" vertical="center" wrapText="1"/>
      <protection/>
    </xf>
    <xf numFmtId="4" fontId="45" fillId="33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45" fillId="33" borderId="10" xfId="55" applyNumberFormat="1" applyFont="1" applyFill="1" applyBorder="1" applyAlignment="1">
      <alignment horizontal="left" vertical="center" wrapText="1"/>
      <protection/>
    </xf>
    <xf numFmtId="0" fontId="48" fillId="33" borderId="34" xfId="57" applyFont="1" applyFill="1" applyBorder="1" applyAlignment="1">
      <alignment horizontal="center" vertical="center"/>
      <protection/>
    </xf>
    <xf numFmtId="49" fontId="49" fillId="36" borderId="10" xfId="55" applyNumberFormat="1" applyFont="1" applyFill="1" applyBorder="1" applyAlignment="1">
      <alignment horizontal="center" vertical="center" wrapText="1"/>
      <protection/>
    </xf>
    <xf numFmtId="0" fontId="54" fillId="33" borderId="10" xfId="57" applyFont="1" applyFill="1" applyBorder="1" applyAlignment="1">
      <alignment horizontal="center" vertical="center"/>
      <protection/>
    </xf>
    <xf numFmtId="165" fontId="55" fillId="33" borderId="10" xfId="55" applyNumberFormat="1" applyFont="1" applyFill="1" applyBorder="1" applyAlignment="1">
      <alignment horizontal="right" vertical="center"/>
      <protection/>
    </xf>
    <xf numFmtId="49" fontId="56" fillId="33" borderId="12" xfId="55" applyNumberFormat="1" applyFont="1" applyFill="1" applyBorder="1" applyAlignment="1">
      <alignment horizontal="right" vertical="center" wrapText="1"/>
      <protection/>
    </xf>
    <xf numFmtId="49" fontId="56" fillId="33" borderId="13" xfId="55" applyNumberFormat="1" applyFont="1" applyFill="1" applyBorder="1" applyAlignment="1">
      <alignment horizontal="right" vertical="center" wrapText="1"/>
      <protection/>
    </xf>
    <xf numFmtId="49" fontId="56" fillId="33" borderId="11" xfId="55" applyNumberFormat="1" applyFont="1" applyFill="1" applyBorder="1" applyAlignment="1">
      <alignment horizontal="right" vertical="center" wrapText="1"/>
      <protection/>
    </xf>
    <xf numFmtId="49" fontId="45" fillId="33" borderId="11" xfId="55" applyNumberFormat="1" applyFont="1" applyFill="1" applyBorder="1" applyAlignment="1">
      <alignment horizontal="left" vertical="center" wrapText="1"/>
      <protection/>
    </xf>
    <xf numFmtId="4" fontId="45" fillId="33" borderId="12" xfId="55" applyNumberFormat="1" applyFont="1" applyFill="1" applyBorder="1" applyAlignment="1">
      <alignment horizontal="left" vertical="center" wrapText="1"/>
      <protection/>
    </xf>
    <xf numFmtId="49" fontId="49" fillId="33" borderId="12" xfId="55" applyNumberFormat="1" applyFont="1" applyFill="1" applyBorder="1" applyAlignment="1">
      <alignment horizontal="center" vertical="center" wrapText="1"/>
      <protection/>
    </xf>
    <xf numFmtId="49" fontId="49" fillId="33" borderId="13" xfId="55" applyNumberFormat="1" applyFont="1" applyFill="1" applyBorder="1" applyAlignment="1">
      <alignment horizontal="center" vertical="center" wrapText="1"/>
      <protection/>
    </xf>
    <xf numFmtId="49" fontId="49" fillId="33" borderId="11" xfId="55" applyNumberFormat="1" applyFont="1" applyFill="1" applyBorder="1" applyAlignment="1">
      <alignment horizontal="center" vertical="center" wrapText="1"/>
      <protection/>
    </xf>
    <xf numFmtId="49" fontId="49" fillId="33" borderId="11" xfId="55" applyNumberFormat="1" applyFont="1" applyFill="1" applyBorder="1" applyAlignment="1">
      <alignment horizontal="center" vertical="center" wrapText="1"/>
      <protection/>
    </xf>
    <xf numFmtId="49" fontId="49" fillId="33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8" fillId="33" borderId="0" xfId="57" applyFont="1" applyFill="1" applyAlignment="1">
      <alignment vertical="center"/>
      <protection/>
    </xf>
    <xf numFmtId="0" fontId="58" fillId="33" borderId="0" xfId="57" applyFont="1" applyFill="1" applyAlignment="1">
      <alignment horizontal="center" vertical="center"/>
      <protection/>
    </xf>
    <xf numFmtId="0" fontId="59" fillId="33" borderId="0" xfId="57" applyFont="1" applyFill="1" applyAlignment="1">
      <alignment vertical="center"/>
      <protection/>
    </xf>
    <xf numFmtId="49" fontId="49" fillId="33" borderId="10" xfId="55" applyNumberFormat="1" applyFont="1" applyFill="1" applyBorder="1" applyAlignment="1">
      <alignment horizontal="center" vertical="center" wrapText="1"/>
      <protection/>
    </xf>
    <xf numFmtId="49" fontId="49" fillId="33" borderId="10" xfId="55" applyNumberFormat="1" applyFont="1" applyFill="1" applyBorder="1" applyAlignment="1">
      <alignment horizontal="center" vertical="center" wrapText="1"/>
      <protection/>
    </xf>
    <xf numFmtId="49" fontId="49" fillId="33" borderId="10" xfId="55" applyNumberFormat="1" applyFont="1" applyFill="1" applyBorder="1" applyAlignment="1">
      <alignment horizontal="left" vertical="center" wrapText="1"/>
      <protection/>
    </xf>
    <xf numFmtId="0" fontId="38" fillId="33" borderId="0" xfId="57" applyFont="1" applyFill="1" applyAlignment="1">
      <alignment horizontal="center" vertical="center"/>
      <protection/>
    </xf>
    <xf numFmtId="164" fontId="60" fillId="34" borderId="10" xfId="57" applyNumberFormat="1" applyFont="1" applyFill="1" applyBorder="1" applyAlignment="1">
      <alignment horizontal="right" vertical="center"/>
      <protection/>
    </xf>
    <xf numFmtId="0" fontId="21" fillId="33" borderId="0" xfId="57" applyFont="1" applyFill="1" applyAlignment="1">
      <alignment horizontal="center" vertical="center"/>
      <protection/>
    </xf>
    <xf numFmtId="0" fontId="38" fillId="33" borderId="0" xfId="57" applyFont="1" applyFill="1" applyAlignment="1">
      <alignment horizontal="center" vertical="center" wrapText="1"/>
      <protection/>
    </xf>
    <xf numFmtId="0" fontId="21" fillId="33" borderId="0" xfId="57" applyFont="1" applyFill="1" applyAlignment="1">
      <alignment horizontal="center" vertical="center" wrapText="1"/>
      <protection/>
    </xf>
    <xf numFmtId="164" fontId="23" fillId="33" borderId="37" xfId="57" applyNumberFormat="1" applyFont="1" applyFill="1" applyBorder="1" applyAlignment="1">
      <alignment horizontal="center" vertical="center"/>
      <protection/>
    </xf>
    <xf numFmtId="4" fontId="34" fillId="0" borderId="17" xfId="57" applyNumberFormat="1" applyFont="1" applyFill="1" applyBorder="1" applyAlignment="1">
      <alignment horizontal="right" vertical="center"/>
      <protection/>
    </xf>
    <xf numFmtId="4" fontId="34" fillId="0" borderId="18" xfId="57" applyNumberFormat="1" applyFont="1" applyFill="1" applyBorder="1" applyAlignment="1">
      <alignment horizontal="right" vertical="center"/>
      <protection/>
    </xf>
    <xf numFmtId="4" fontId="34" fillId="0" borderId="19" xfId="57" applyNumberFormat="1" applyFont="1" applyFill="1" applyBorder="1" applyAlignment="1">
      <alignment horizontal="right" vertical="center"/>
      <protection/>
    </xf>
    <xf numFmtId="164" fontId="29" fillId="0" borderId="17" xfId="57" applyNumberFormat="1" applyFont="1" applyFill="1" applyBorder="1" applyAlignment="1">
      <alignment horizontal="right" vertical="center"/>
      <protection/>
    </xf>
    <xf numFmtId="164" fontId="29" fillId="0" borderId="18" xfId="57" applyNumberFormat="1" applyFont="1" applyFill="1" applyBorder="1" applyAlignment="1">
      <alignment horizontal="right" vertical="center"/>
      <protection/>
    </xf>
    <xf numFmtId="164" fontId="29" fillId="0" borderId="19" xfId="57" applyNumberFormat="1" applyFont="1" applyFill="1" applyBorder="1" applyAlignment="1">
      <alignment horizontal="right" vertical="center"/>
      <protection/>
    </xf>
    <xf numFmtId="0" fontId="28" fillId="33" borderId="38" xfId="57" applyFont="1" applyFill="1" applyBorder="1" applyAlignment="1">
      <alignment horizontal="center" vertical="center"/>
      <protection/>
    </xf>
    <xf numFmtId="49" fontId="29" fillId="0" borderId="17" xfId="57" applyNumberFormat="1" applyFont="1" applyFill="1" applyBorder="1" applyAlignment="1">
      <alignment horizontal="center" vertical="center"/>
      <protection/>
    </xf>
    <xf numFmtId="49" fontId="29" fillId="0" borderId="18" xfId="57" applyNumberFormat="1" applyFont="1" applyFill="1" applyBorder="1" applyAlignment="1">
      <alignment horizontal="center" vertical="center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0" fontId="18" fillId="0" borderId="39" xfId="57" applyFont="1" applyFill="1" applyBorder="1" applyAlignment="1">
      <alignment horizontal="center" vertical="center"/>
      <protection/>
    </xf>
    <xf numFmtId="164" fontId="23" fillId="33" borderId="40" xfId="57" applyNumberFormat="1" applyFont="1" applyFill="1" applyBorder="1" applyAlignment="1">
      <alignment horizontal="center" vertical="center"/>
      <protection/>
    </xf>
    <xf numFmtId="4" fontId="34" fillId="0" borderId="24" xfId="57" applyNumberFormat="1" applyFont="1" applyFill="1" applyBorder="1" applyAlignment="1">
      <alignment horizontal="right" vertical="center"/>
      <protection/>
    </xf>
    <xf numFmtId="4" fontId="34" fillId="0" borderId="25" xfId="57" applyNumberFormat="1" applyFont="1" applyFill="1" applyBorder="1" applyAlignment="1">
      <alignment horizontal="right" vertical="center"/>
      <protection/>
    </xf>
    <xf numFmtId="4" fontId="34" fillId="0" borderId="26" xfId="57" applyNumberFormat="1" applyFont="1" applyFill="1" applyBorder="1" applyAlignment="1">
      <alignment horizontal="right" vertical="center"/>
      <protection/>
    </xf>
    <xf numFmtId="164" fontId="29" fillId="0" borderId="24" xfId="57" applyNumberFormat="1" applyFont="1" applyFill="1" applyBorder="1" applyAlignment="1">
      <alignment horizontal="right" vertical="center"/>
      <protection/>
    </xf>
    <xf numFmtId="164" fontId="29" fillId="0" borderId="25" xfId="57" applyNumberFormat="1" applyFont="1" applyFill="1" applyBorder="1" applyAlignment="1">
      <alignment horizontal="right" vertical="center"/>
      <protection/>
    </xf>
    <xf numFmtId="164" fontId="29" fillId="0" borderId="26" xfId="57" applyNumberFormat="1" applyFont="1" applyFill="1" applyBorder="1" applyAlignment="1">
      <alignment horizontal="right" vertical="center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26" xfId="57" applyNumberFormat="1" applyFont="1" applyFill="1" applyBorder="1" applyAlignment="1">
      <alignment horizontal="center" vertical="center"/>
      <protection/>
    </xf>
    <xf numFmtId="0" fontId="18" fillId="0" borderId="41" xfId="57" applyFont="1" applyFill="1" applyBorder="1" applyAlignment="1">
      <alignment horizontal="center" vertical="center"/>
      <protection/>
    </xf>
    <xf numFmtId="164" fontId="18" fillId="33" borderId="0" xfId="57" applyNumberFormat="1" applyFont="1" applyFill="1" applyBorder="1" applyAlignment="1">
      <alignment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8" fillId="0" borderId="10" xfId="57" applyFont="1" applyFill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57" applyFont="1" applyFill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3" fillId="33" borderId="0" xfId="57" applyFont="1" applyFill="1" applyBorder="1" applyAlignment="1">
      <alignment vertical="center" wrapText="1"/>
      <protection/>
    </xf>
    <xf numFmtId="0" fontId="23" fillId="33" borderId="10" xfId="57" applyFont="1" applyFill="1" applyBorder="1" applyAlignment="1">
      <alignment horizontal="center" vertical="center" wrapText="1"/>
      <protection/>
    </xf>
    <xf numFmtId="4" fontId="39" fillId="0" borderId="12" xfId="57" applyNumberFormat="1" applyFont="1" applyFill="1" applyBorder="1" applyAlignment="1">
      <alignment horizontal="right" vertical="center"/>
      <protection/>
    </xf>
    <xf numFmtId="4" fontId="39" fillId="0" borderId="13" xfId="57" applyNumberFormat="1" applyFont="1" applyFill="1" applyBorder="1" applyAlignment="1">
      <alignment horizontal="right" vertical="center"/>
      <protection/>
    </xf>
    <xf numFmtId="4" fontId="39" fillId="0" borderId="11" xfId="57" applyNumberFormat="1" applyFont="1" applyFill="1" applyBorder="1" applyAlignment="1">
      <alignment horizontal="right" vertical="center"/>
      <protection/>
    </xf>
    <xf numFmtId="164" fontId="18" fillId="0" borderId="10" xfId="57" applyNumberFormat="1" applyFont="1" applyFill="1" applyBorder="1" applyAlignment="1">
      <alignment horizontal="right" vertical="center"/>
      <protection/>
    </xf>
    <xf numFmtId="0" fontId="28" fillId="33" borderId="0" xfId="57" applyFont="1" applyFill="1" applyBorder="1" applyAlignment="1">
      <alignment horizontal="center" vertical="center"/>
      <protection/>
    </xf>
    <xf numFmtId="0" fontId="18" fillId="0" borderId="12" xfId="57" applyFont="1" applyFill="1" applyBorder="1" applyAlignment="1">
      <alignment horizontal="center" vertical="center"/>
      <protection/>
    </xf>
    <xf numFmtId="164" fontId="18" fillId="0" borderId="12" xfId="57" applyNumberFormat="1" applyFont="1" applyFill="1" applyBorder="1" applyAlignment="1">
      <alignment horizontal="center" vertical="center"/>
      <protection/>
    </xf>
    <xf numFmtId="164" fontId="18" fillId="0" borderId="13" xfId="57" applyNumberFormat="1" applyFont="1" applyFill="1" applyBorder="1" applyAlignment="1">
      <alignment horizontal="center" vertical="center"/>
      <protection/>
    </xf>
    <xf numFmtId="164" fontId="18" fillId="0" borderId="11" xfId="57" applyNumberFormat="1" applyFont="1" applyFill="1" applyBorder="1" applyAlignment="1">
      <alignment horizontal="center" vertical="center"/>
      <protection/>
    </xf>
    <xf numFmtId="0" fontId="18" fillId="34" borderId="10" xfId="57" applyFont="1" applyFill="1" applyBorder="1" applyAlignment="1">
      <alignment horizontal="center" vertical="center"/>
      <protection/>
    </xf>
    <xf numFmtId="49" fontId="22" fillId="0" borderId="10" xfId="57" applyNumberFormat="1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left" vertical="center"/>
      <protection/>
    </xf>
    <xf numFmtId="0" fontId="34" fillId="0" borderId="10" xfId="57" applyFont="1" applyFill="1" applyBorder="1" applyAlignment="1">
      <alignment horizontal="left" vertical="center"/>
      <protection/>
    </xf>
    <xf numFmtId="164" fontId="18" fillId="33" borderId="10" xfId="57" applyNumberFormat="1" applyFont="1" applyFill="1" applyBorder="1" applyAlignment="1">
      <alignment horizontal="right" vertical="center"/>
      <protection/>
    </xf>
    <xf numFmtId="0" fontId="18" fillId="0" borderId="10" xfId="57" applyFont="1" applyFill="1" applyBorder="1" applyAlignment="1">
      <alignment vertical="center"/>
      <protection/>
    </xf>
    <xf numFmtId="164" fontId="39" fillId="0" borderId="12" xfId="57" applyNumberFormat="1" applyFont="1" applyFill="1" applyBorder="1" applyAlignment="1">
      <alignment horizontal="right" vertical="center"/>
      <protection/>
    </xf>
    <xf numFmtId="164" fontId="39" fillId="0" borderId="11" xfId="57" applyNumberFormat="1" applyFont="1" applyFill="1" applyBorder="1" applyAlignment="1">
      <alignment horizontal="right" vertical="center"/>
      <protection/>
    </xf>
    <xf numFmtId="0" fontId="39" fillId="0" borderId="12" xfId="57" applyFont="1" applyFill="1" applyBorder="1" applyAlignment="1">
      <alignment horizontal="center" vertical="center"/>
      <protection/>
    </xf>
    <xf numFmtId="0" fontId="39" fillId="0" borderId="13" xfId="57" applyFont="1" applyFill="1" applyBorder="1" applyAlignment="1">
      <alignment horizontal="center" vertical="center"/>
      <protection/>
    </xf>
    <xf numFmtId="0" fontId="39" fillId="0" borderId="11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164" fontId="39" fillId="0" borderId="13" xfId="57" applyNumberFormat="1" applyFont="1" applyFill="1" applyBorder="1" applyAlignment="1">
      <alignment horizontal="right" vertical="center"/>
      <protection/>
    </xf>
    <xf numFmtId="0" fontId="22" fillId="33" borderId="0" xfId="57" applyFont="1" applyFill="1" applyBorder="1" applyAlignment="1">
      <alignment horizontal="center" vertical="center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35" xfId="57" applyFont="1" applyFill="1" applyBorder="1" applyAlignment="1">
      <alignment horizontal="center" vertical="center" wrapText="1"/>
      <protection/>
    </xf>
    <xf numFmtId="4" fontId="39" fillId="0" borderId="10" xfId="57" applyNumberFormat="1" applyFont="1" applyFill="1" applyBorder="1" applyAlignment="1">
      <alignment horizontal="right" vertical="center"/>
      <protection/>
    </xf>
    <xf numFmtId="0" fontId="18" fillId="33" borderId="0" xfId="57" applyFont="1" applyFill="1" applyBorder="1" applyAlignment="1">
      <alignment horizontal="center" vertical="center"/>
      <protection/>
    </xf>
    <xf numFmtId="1" fontId="62" fillId="33" borderId="10" xfId="57" applyNumberFormat="1" applyFont="1" applyFill="1" applyBorder="1" applyAlignment="1">
      <alignment horizontal="center" vertical="center"/>
      <protection/>
    </xf>
    <xf numFmtId="0" fontId="34" fillId="34" borderId="11" xfId="57" applyFont="1" applyFill="1" applyBorder="1" applyAlignment="1">
      <alignment horizontal="center" vertical="center"/>
      <protection/>
    </xf>
    <xf numFmtId="4" fontId="18" fillId="33" borderId="0" xfId="57" applyNumberFormat="1" applyFont="1" applyFill="1" applyAlignment="1">
      <alignment vertical="center"/>
      <protection/>
    </xf>
    <xf numFmtId="0" fontId="28" fillId="33" borderId="30" xfId="57" applyFont="1" applyFill="1" applyBorder="1" applyAlignment="1">
      <alignment horizontal="center" vertical="center"/>
      <protection/>
    </xf>
    <xf numFmtId="0" fontId="18" fillId="33" borderId="31" xfId="57" applyFont="1" applyFill="1" applyBorder="1" applyAlignment="1">
      <alignment vertical="center"/>
      <protection/>
    </xf>
    <xf numFmtId="164" fontId="34" fillId="0" borderId="12" xfId="57" applyNumberFormat="1" applyFont="1" applyFill="1" applyBorder="1" applyAlignment="1">
      <alignment horizontal="right" vertical="center"/>
      <protection/>
    </xf>
    <xf numFmtId="164" fontId="34" fillId="0" borderId="13" xfId="57" applyNumberFormat="1" applyFont="1" applyFill="1" applyBorder="1" applyAlignment="1">
      <alignment horizontal="right" vertical="center"/>
      <protection/>
    </xf>
    <xf numFmtId="164" fontId="34" fillId="0" borderId="11" xfId="57" applyNumberFormat="1" applyFont="1" applyFill="1" applyBorder="1" applyAlignment="1">
      <alignment horizontal="right" vertical="center"/>
      <protection/>
    </xf>
    <xf numFmtId="0" fontId="39" fillId="33" borderId="31" xfId="57" applyFont="1" applyFill="1" applyBorder="1" applyAlignment="1">
      <alignment vertical="center"/>
      <protection/>
    </xf>
    <xf numFmtId="0" fontId="18" fillId="33" borderId="32" xfId="57" applyFont="1" applyFill="1" applyBorder="1" applyAlignment="1">
      <alignment horizontal="center" vertical="center"/>
      <protection/>
    </xf>
    <xf numFmtId="0" fontId="28" fillId="33" borderId="42" xfId="57" applyFont="1" applyFill="1" applyBorder="1" applyAlignment="1">
      <alignment horizontal="center" vertical="center"/>
      <protection/>
    </xf>
    <xf numFmtId="0" fontId="39" fillId="34" borderId="10" xfId="57" applyFont="1" applyFill="1" applyBorder="1" applyAlignment="1">
      <alignment horizontal="center" vertical="center"/>
      <protection/>
    </xf>
    <xf numFmtId="0" fontId="63" fillId="0" borderId="12" xfId="57" applyFont="1" applyFill="1" applyBorder="1" applyAlignment="1">
      <alignment horizontal="center" vertical="center"/>
      <protection/>
    </xf>
    <xf numFmtId="0" fontId="63" fillId="0" borderId="11" xfId="57" applyFont="1" applyFill="1" applyBorder="1" applyAlignment="1">
      <alignment horizontal="center" vertical="center"/>
      <protection/>
    </xf>
    <xf numFmtId="49" fontId="63" fillId="0" borderId="12" xfId="57" applyNumberFormat="1" applyFont="1" applyFill="1" applyBorder="1" applyAlignment="1">
      <alignment horizontal="center" vertical="center"/>
      <protection/>
    </xf>
    <xf numFmtId="49" fontId="63" fillId="0" borderId="11" xfId="57" applyNumberFormat="1" applyFont="1" applyFill="1" applyBorder="1" applyAlignment="1">
      <alignment horizontal="center" vertical="center"/>
      <protection/>
    </xf>
    <xf numFmtId="0" fontId="28" fillId="33" borderId="14" xfId="57" applyFont="1" applyFill="1" applyBorder="1" applyAlignment="1">
      <alignment horizontal="center" vertical="center"/>
      <protection/>
    </xf>
    <xf numFmtId="0" fontId="18" fillId="33" borderId="33" xfId="57" applyFont="1" applyFill="1" applyBorder="1" applyAlignment="1">
      <alignment vertical="center"/>
      <protection/>
    </xf>
    <xf numFmtId="0" fontId="18" fillId="33" borderId="33" xfId="57" applyFont="1" applyFill="1" applyBorder="1" applyAlignment="1">
      <alignment horizontal="center" vertical="center"/>
      <protection/>
    </xf>
    <xf numFmtId="0" fontId="28" fillId="33" borderId="33" xfId="57" applyFont="1" applyFill="1" applyBorder="1" applyAlignment="1">
      <alignment horizontal="center" vertical="center"/>
      <protection/>
    </xf>
    <xf numFmtId="4" fontId="27" fillId="34" borderId="12" xfId="57" applyNumberFormat="1" applyFont="1" applyFill="1" applyBorder="1" applyAlignment="1">
      <alignment horizontal="center" vertical="center"/>
      <protection/>
    </xf>
    <xf numFmtId="4" fontId="27" fillId="34" borderId="11" xfId="57" applyNumberFormat="1" applyFont="1" applyFill="1" applyBorder="1" applyAlignment="1">
      <alignment horizontal="center" vertical="center"/>
      <protection/>
    </xf>
    <xf numFmtId="49" fontId="27" fillId="0" borderId="12" xfId="57" applyNumberFormat="1" applyFont="1" applyFill="1" applyBorder="1" applyAlignment="1">
      <alignment horizontal="center" vertical="center"/>
      <protection/>
    </xf>
    <xf numFmtId="49" fontId="27" fillId="0" borderId="13" xfId="57" applyNumberFormat="1" applyFont="1" applyFill="1" applyBorder="1" applyAlignment="1">
      <alignment horizontal="center" vertical="center"/>
      <protection/>
    </xf>
    <xf numFmtId="49" fontId="27" fillId="0" borderId="11" xfId="57" applyNumberFormat="1" applyFont="1" applyFill="1" applyBorder="1" applyAlignment="1">
      <alignment horizontal="center" vertical="center"/>
      <protection/>
    </xf>
    <xf numFmtId="0" fontId="39" fillId="33" borderId="0" xfId="57" applyFont="1" applyFill="1" applyAlignment="1">
      <alignment horizontal="right" vertical="center"/>
      <protection/>
    </xf>
    <xf numFmtId="0" fontId="18" fillId="0" borderId="11" xfId="57" applyFont="1" applyFill="1" applyBorder="1" applyAlignment="1">
      <alignment horizontal="center" vertical="center"/>
      <protection/>
    </xf>
    <xf numFmtId="4" fontId="34" fillId="34" borderId="12" xfId="57" applyNumberFormat="1" applyFont="1" applyFill="1" applyBorder="1" applyAlignment="1">
      <alignment horizontal="center" vertical="center"/>
      <protection/>
    </xf>
    <xf numFmtId="4" fontId="34" fillId="34" borderId="11" xfId="57" applyNumberFormat="1" applyFont="1" applyFill="1" applyBorder="1" applyAlignment="1">
      <alignment horizontal="center" vertical="center"/>
      <protection/>
    </xf>
    <xf numFmtId="49" fontId="20" fillId="0" borderId="10" xfId="57" applyNumberFormat="1" applyFont="1" applyFill="1" applyBorder="1" applyAlignment="1">
      <alignment horizontal="left" vertical="center"/>
      <protection/>
    </xf>
    <xf numFmtId="0" fontId="28" fillId="0" borderId="0" xfId="57" applyFont="1" applyAlignment="1">
      <alignment horizontal="center" vertical="center"/>
      <protection/>
    </xf>
    <xf numFmtId="4" fontId="27" fillId="34" borderId="10" xfId="57" applyNumberFormat="1" applyFont="1" applyFill="1" applyBorder="1" applyAlignment="1">
      <alignment horizontal="center" vertical="center"/>
      <protection/>
    </xf>
    <xf numFmtId="49" fontId="20" fillId="0" borderId="10" xfId="57" applyNumberFormat="1" applyFont="1" applyFill="1" applyBorder="1" applyAlignment="1">
      <alignment horizontal="left" vertical="center"/>
      <protection/>
    </xf>
    <xf numFmtId="0" fontId="39" fillId="33" borderId="0" xfId="57" applyFont="1" applyFill="1" applyAlignment="1">
      <alignment horizontal="left" vertical="center"/>
      <protection/>
    </xf>
    <xf numFmtId="49" fontId="34" fillId="34" borderId="12" xfId="57" applyNumberFormat="1" applyFont="1" applyFill="1" applyBorder="1" applyAlignment="1">
      <alignment horizontal="center" vertical="center"/>
      <protection/>
    </xf>
    <xf numFmtId="49" fontId="34" fillId="34" borderId="13" xfId="57" applyNumberFormat="1" applyFont="1" applyFill="1" applyBorder="1" applyAlignment="1">
      <alignment horizontal="center" vertical="center"/>
      <protection/>
    </xf>
    <xf numFmtId="49" fontId="34" fillId="34" borderId="11" xfId="57" applyNumberFormat="1" applyFont="1" applyFill="1" applyBorder="1" applyAlignment="1">
      <alignment horizontal="center" vertical="center"/>
      <protection/>
    </xf>
    <xf numFmtId="49" fontId="27" fillId="34" borderId="10" xfId="57" applyNumberFormat="1" applyFont="1" applyFill="1" applyBorder="1" applyAlignment="1">
      <alignment horizontal="center" vertical="center"/>
      <protection/>
    </xf>
    <xf numFmtId="49" fontId="20" fillId="0" borderId="12" xfId="57" applyNumberFormat="1" applyFont="1" applyFill="1" applyBorder="1" applyAlignment="1">
      <alignment horizontal="center" vertical="center"/>
      <protection/>
    </xf>
    <xf numFmtId="49" fontId="20" fillId="0" borderId="11" xfId="57" applyNumberFormat="1" applyFont="1" applyFill="1" applyBorder="1" applyAlignment="1">
      <alignment horizontal="center" vertical="center"/>
      <protection/>
    </xf>
    <xf numFmtId="49" fontId="64" fillId="0" borderId="11" xfId="57" applyNumberFormat="1" applyFont="1" applyFill="1" applyBorder="1" applyAlignment="1">
      <alignment horizontal="right" vertical="center"/>
      <protection/>
    </xf>
    <xf numFmtId="49" fontId="29" fillId="0" borderId="11" xfId="57" applyNumberFormat="1" applyFont="1" applyFill="1" applyBorder="1" applyAlignment="1">
      <alignment horizontal="center" vertical="center"/>
      <protection/>
    </xf>
    <xf numFmtId="0" fontId="22" fillId="33" borderId="0" xfId="57" applyFont="1" applyFill="1" applyAlignment="1">
      <alignment horizontal="left" vertical="center" wrapText="1"/>
      <protection/>
    </xf>
    <xf numFmtId="0" fontId="31" fillId="33" borderId="0" xfId="57" applyFont="1" applyFill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164" fontId="82" fillId="0" borderId="11" xfId="57" applyNumberFormat="1" applyFont="1" applyFill="1" applyBorder="1" applyAlignment="1">
      <alignment horizontal="right" vertical="center"/>
      <protection/>
    </xf>
    <xf numFmtId="164" fontId="82" fillId="0" borderId="12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_2.1" xfId="55"/>
    <cellStyle name="Normal_KL_1_121" xfId="56"/>
    <cellStyle name="Normal_measure-1.3-calculation_22.07.08 (version 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236"/>
  <sheetViews>
    <sheetView view="pageBreakPreview" zoomScaleSheetLayoutView="100" zoomScalePageLayoutView="0" workbookViewId="0" topLeftCell="A1">
      <selection activeCell="J165" sqref="J165:L165"/>
    </sheetView>
  </sheetViews>
  <sheetFormatPr defaultColWidth="10.421875" defaultRowHeight="12.75"/>
  <cols>
    <col min="1" max="1" width="1.1484375" style="4" customWidth="1"/>
    <col min="2" max="2" width="4.7109375" style="1" customWidth="1"/>
    <col min="3" max="3" width="6.7109375" style="1" customWidth="1"/>
    <col min="4" max="4" width="10.140625" style="1" customWidth="1"/>
    <col min="5" max="5" width="5.7109375" style="1" customWidth="1"/>
    <col min="6" max="6" width="10.00390625" style="1" customWidth="1"/>
    <col min="7" max="7" width="7.421875" style="1" customWidth="1"/>
    <col min="8" max="8" width="9.7109375" style="1" customWidth="1"/>
    <col min="9" max="9" width="7.7109375" style="1" customWidth="1"/>
    <col min="10" max="10" width="9.7109375" style="2" customWidth="1"/>
    <col min="11" max="11" width="6.7109375" style="2" customWidth="1"/>
    <col min="12" max="12" width="6.421875" style="2" customWidth="1"/>
    <col min="13" max="14" width="6.421875" style="1" customWidth="1"/>
    <col min="15" max="15" width="7.7109375" style="1" customWidth="1"/>
    <col min="16" max="16" width="5.00390625" style="1" customWidth="1"/>
    <col min="17" max="17" width="6.421875" style="1" customWidth="1"/>
    <col min="18" max="18" width="6.140625" style="2" customWidth="1"/>
    <col min="19" max="19" width="5.7109375" style="3" customWidth="1"/>
    <col min="20" max="20" width="4.8515625" style="2" customWidth="1"/>
    <col min="21" max="21" width="4.00390625" style="2" customWidth="1"/>
    <col min="22" max="22" width="54.28125" style="1" customWidth="1"/>
    <col min="23" max="16384" width="10.421875" style="1" customWidth="1"/>
  </cols>
  <sheetData>
    <row r="1" spans="2:18" ht="72" customHeight="1">
      <c r="B1" s="365" t="s">
        <v>191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2:21" s="49" customFormat="1" ht="15" customHeight="1"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7"/>
      <c r="T2" s="7"/>
      <c r="U2" s="7"/>
    </row>
    <row r="3" spans="2:21" s="49" customFormat="1" ht="15" customHeight="1">
      <c r="B3" s="52"/>
      <c r="C3" s="51" t="s">
        <v>190</v>
      </c>
      <c r="E3" s="51" t="s">
        <v>189</v>
      </c>
      <c r="F3" s="51"/>
      <c r="G3" s="51"/>
      <c r="I3" s="51"/>
      <c r="J3" s="51"/>
      <c r="K3" s="51"/>
      <c r="L3" s="51"/>
      <c r="M3" s="51"/>
      <c r="N3" s="51"/>
      <c r="O3" s="51"/>
      <c r="P3" s="51"/>
      <c r="Q3" s="50"/>
      <c r="R3" s="50"/>
      <c r="S3" s="7"/>
      <c r="T3" s="7"/>
      <c r="U3" s="7"/>
    </row>
    <row r="4" spans="2:21" s="4" customFormat="1" ht="30.75" customHeight="1">
      <c r="B4" s="363" t="s">
        <v>188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53"/>
      <c r="S4" s="3"/>
      <c r="T4" s="3"/>
      <c r="U4" s="3"/>
    </row>
    <row r="5" spans="1:22" ht="18" customHeight="1">
      <c r="A5" s="3"/>
      <c r="B5" s="186" t="s">
        <v>20</v>
      </c>
      <c r="C5" s="362" t="s">
        <v>187</v>
      </c>
      <c r="D5" s="361" t="s">
        <v>186</v>
      </c>
      <c r="E5" s="358"/>
      <c r="F5" s="358"/>
      <c r="G5" s="358"/>
      <c r="H5" s="358"/>
      <c r="I5" s="351"/>
      <c r="J5" s="186" t="s">
        <v>185</v>
      </c>
      <c r="K5" s="360" t="s">
        <v>184</v>
      </c>
      <c r="L5" s="359"/>
      <c r="M5" s="358"/>
      <c r="N5" s="358"/>
      <c r="O5" s="358"/>
      <c r="P5" s="358"/>
      <c r="Q5" s="358"/>
      <c r="R5" s="358"/>
      <c r="S5" s="4"/>
      <c r="V5" s="2"/>
    </row>
    <row r="6" spans="1:21" s="4" customFormat="1" ht="15" customHeight="1">
      <c r="A6" s="3"/>
      <c r="B6" s="3"/>
      <c r="R6" s="53"/>
      <c r="S6" s="3"/>
      <c r="T6" s="3"/>
      <c r="U6" s="3"/>
    </row>
    <row r="7" spans="1:18" ht="18" customHeight="1">
      <c r="A7" s="3"/>
      <c r="B7" s="186" t="s">
        <v>18</v>
      </c>
      <c r="C7" s="350" t="s">
        <v>183</v>
      </c>
      <c r="D7" s="350"/>
      <c r="E7" s="350"/>
      <c r="F7" s="358"/>
      <c r="G7" s="358"/>
      <c r="H7" s="358"/>
      <c r="I7" s="351"/>
      <c r="J7" s="186" t="s">
        <v>182</v>
      </c>
      <c r="K7" s="350" t="s">
        <v>181</v>
      </c>
      <c r="L7" s="350"/>
      <c r="M7" s="350"/>
      <c r="N7" s="350"/>
      <c r="O7" s="350"/>
      <c r="P7" s="357"/>
      <c r="Q7" s="356"/>
      <c r="R7" s="355"/>
    </row>
    <row r="8" spans="2:21" s="4" customFormat="1" ht="15" customHeight="1">
      <c r="B8" s="3"/>
      <c r="I8" s="354"/>
      <c r="J8" s="3"/>
      <c r="K8" s="3"/>
      <c r="L8" s="3"/>
      <c r="R8" s="53"/>
      <c r="S8" s="3"/>
      <c r="T8" s="3"/>
      <c r="U8" s="3"/>
    </row>
    <row r="9" spans="2:18" ht="18" customHeight="1">
      <c r="B9" s="186" t="s">
        <v>8</v>
      </c>
      <c r="C9" s="353" t="s">
        <v>180</v>
      </c>
      <c r="D9" s="353"/>
      <c r="E9" s="353"/>
      <c r="F9" s="352"/>
      <c r="G9" s="352"/>
      <c r="H9" s="16" t="s">
        <v>179</v>
      </c>
      <c r="I9" s="351"/>
      <c r="J9" s="186" t="s">
        <v>178</v>
      </c>
      <c r="K9" s="350" t="s">
        <v>177</v>
      </c>
      <c r="L9" s="350"/>
      <c r="M9" s="350"/>
      <c r="N9" s="350"/>
      <c r="O9" s="350"/>
      <c r="P9" s="349"/>
      <c r="Q9" s="348"/>
      <c r="R9" s="347" t="s">
        <v>176</v>
      </c>
    </row>
    <row r="10" spans="2:21" s="4" customFormat="1" ht="15" customHeight="1">
      <c r="B10" s="3"/>
      <c r="I10" s="346"/>
      <c r="J10" s="3"/>
      <c r="K10" s="3"/>
      <c r="L10" s="3"/>
      <c r="R10" s="53"/>
      <c r="S10" s="3"/>
      <c r="T10" s="3"/>
      <c r="U10" s="3"/>
    </row>
    <row r="11" spans="2:18" ht="18" customHeight="1">
      <c r="B11" s="142" t="s">
        <v>175</v>
      </c>
      <c r="C11" s="345" t="s">
        <v>174</v>
      </c>
      <c r="D11" s="344"/>
      <c r="E11" s="343"/>
      <c r="F11" s="342"/>
      <c r="G11" s="341"/>
      <c r="H11" s="16" t="s">
        <v>173</v>
      </c>
      <c r="I11" s="340" t="s">
        <v>129</v>
      </c>
      <c r="J11" s="338"/>
      <c r="K11" s="339"/>
      <c r="L11" s="339"/>
      <c r="M11" s="338"/>
      <c r="N11" s="338"/>
      <c r="O11" s="338"/>
      <c r="P11" s="338"/>
      <c r="Q11" s="338"/>
      <c r="R11" s="337"/>
    </row>
    <row r="12" spans="2:18" ht="18" customHeight="1">
      <c r="B12" s="142"/>
      <c r="C12" s="313" t="s">
        <v>172</v>
      </c>
      <c r="D12" s="312"/>
      <c r="E12" s="311"/>
      <c r="F12" s="336" t="s">
        <v>171</v>
      </c>
      <c r="G12" s="335"/>
      <c r="H12" s="332"/>
      <c r="I12" s="298" t="s">
        <v>129</v>
      </c>
      <c r="J12" s="310">
        <f>((11000*F11)+2000)*H12</f>
        <v>0</v>
      </c>
      <c r="K12" s="315"/>
      <c r="L12" s="309"/>
      <c r="M12" s="319">
        <f>J12*1.95583</f>
        <v>0</v>
      </c>
      <c r="N12" s="319"/>
      <c r="O12" s="319"/>
      <c r="P12" s="164" t="s">
        <v>23</v>
      </c>
      <c r="Q12" s="49"/>
      <c r="R12" s="331" t="s">
        <v>129</v>
      </c>
    </row>
    <row r="13" spans="2:18" ht="18" customHeight="1">
      <c r="B13" s="142"/>
      <c r="C13" s="313" t="s">
        <v>170</v>
      </c>
      <c r="D13" s="312"/>
      <c r="E13" s="311"/>
      <c r="F13" s="334" t="s">
        <v>169</v>
      </c>
      <c r="G13" s="333"/>
      <c r="H13" s="332"/>
      <c r="I13" s="298" t="s">
        <v>129</v>
      </c>
      <c r="J13" s="310">
        <f>((5000*F11)+62000)*H13</f>
        <v>0</v>
      </c>
      <c r="K13" s="315"/>
      <c r="L13" s="309"/>
      <c r="M13" s="319">
        <f>J13*1.95583</f>
        <v>0</v>
      </c>
      <c r="N13" s="319"/>
      <c r="O13" s="319"/>
      <c r="P13" s="164" t="s">
        <v>23</v>
      </c>
      <c r="Q13" s="49"/>
      <c r="R13" s="331" t="s">
        <v>129</v>
      </c>
    </row>
    <row r="14" spans="2:18" ht="18" customHeight="1">
      <c r="B14" s="142"/>
      <c r="C14" s="313" t="s">
        <v>168</v>
      </c>
      <c r="D14" s="312"/>
      <c r="E14" s="311"/>
      <c r="F14" s="334" t="s">
        <v>167</v>
      </c>
      <c r="G14" s="333"/>
      <c r="H14" s="332"/>
      <c r="I14" s="298" t="s">
        <v>129</v>
      </c>
      <c r="J14" s="310">
        <f>((4200*F11)+82000)*H14</f>
        <v>0</v>
      </c>
      <c r="K14" s="315"/>
      <c r="L14" s="309"/>
      <c r="M14" s="319">
        <f>J14*1.95583</f>
        <v>0</v>
      </c>
      <c r="N14" s="319"/>
      <c r="O14" s="319"/>
      <c r="P14" s="164" t="s">
        <v>23</v>
      </c>
      <c r="Q14" s="49"/>
      <c r="R14" s="331" t="s">
        <v>129</v>
      </c>
    </row>
    <row r="15" spans="2:18" ht="18" customHeight="1">
      <c r="B15" s="142"/>
      <c r="C15" s="313" t="s">
        <v>166</v>
      </c>
      <c r="D15" s="312"/>
      <c r="E15" s="311"/>
      <c r="F15" s="334" t="s">
        <v>165</v>
      </c>
      <c r="G15" s="333"/>
      <c r="H15" s="332"/>
      <c r="I15" s="298" t="s">
        <v>129</v>
      </c>
      <c r="J15" s="310">
        <f>((2700*F11)+232000)*H15</f>
        <v>0</v>
      </c>
      <c r="K15" s="315"/>
      <c r="L15" s="309"/>
      <c r="M15" s="319">
        <f>J15*1.95583</f>
        <v>0</v>
      </c>
      <c r="N15" s="319"/>
      <c r="O15" s="319"/>
      <c r="P15" s="164" t="s">
        <v>23</v>
      </c>
      <c r="Q15" s="49"/>
      <c r="R15" s="331" t="s">
        <v>129</v>
      </c>
    </row>
    <row r="16" spans="2:18" ht="18" customHeight="1">
      <c r="B16" s="142"/>
      <c r="C16" s="313" t="s">
        <v>164</v>
      </c>
      <c r="D16" s="312"/>
      <c r="E16" s="311"/>
      <c r="F16" s="334" t="s">
        <v>163</v>
      </c>
      <c r="G16" s="333"/>
      <c r="H16" s="332"/>
      <c r="I16" s="298" t="s">
        <v>129</v>
      </c>
      <c r="J16" s="310">
        <f>((2200*F11)+3822000)*H16</f>
        <v>0</v>
      </c>
      <c r="K16" s="315"/>
      <c r="L16" s="309"/>
      <c r="M16" s="319">
        <f>J16*1.95583</f>
        <v>0</v>
      </c>
      <c r="N16" s="319"/>
      <c r="O16" s="319"/>
      <c r="P16" s="164" t="s">
        <v>23</v>
      </c>
      <c r="Q16" s="49"/>
      <c r="R16" s="331" t="s">
        <v>129</v>
      </c>
    </row>
    <row r="17" spans="2:21" s="1" customFormat="1" ht="18" customHeight="1">
      <c r="B17" s="142"/>
      <c r="C17" s="313" t="s">
        <v>162</v>
      </c>
      <c r="D17" s="312"/>
      <c r="E17" s="311"/>
      <c r="F17" s="334" t="s">
        <v>161</v>
      </c>
      <c r="G17" s="333"/>
      <c r="H17" s="332"/>
      <c r="I17" s="298" t="s">
        <v>129</v>
      </c>
      <c r="J17" s="310">
        <f>((1200*F11)+882000)*H17</f>
        <v>0</v>
      </c>
      <c r="K17" s="315"/>
      <c r="L17" s="309"/>
      <c r="M17" s="319">
        <f>J17*1.95583</f>
        <v>0</v>
      </c>
      <c r="N17" s="319"/>
      <c r="O17" s="319"/>
      <c r="P17" s="164" t="s">
        <v>23</v>
      </c>
      <c r="Q17" s="49"/>
      <c r="R17" s="331" t="s">
        <v>129</v>
      </c>
      <c r="S17" s="3"/>
      <c r="T17" s="2"/>
      <c r="U17" s="2"/>
    </row>
    <row r="18" spans="2:21" s="1" customFormat="1" ht="18" customHeight="1">
      <c r="B18" s="330"/>
      <c r="C18" s="329"/>
      <c r="D18" s="329"/>
      <c r="E18" s="329"/>
      <c r="F18" s="329"/>
      <c r="G18" s="329"/>
      <c r="H18" s="329"/>
      <c r="I18" s="329"/>
      <c r="J18" s="328">
        <f>SUM(J12:L17)</f>
        <v>0</v>
      </c>
      <c r="K18" s="327"/>
      <c r="L18" s="326"/>
      <c r="M18" s="319">
        <f>J18*1.95583</f>
        <v>0</v>
      </c>
      <c r="N18" s="319"/>
      <c r="O18" s="319"/>
      <c r="P18" s="164" t="s">
        <v>23</v>
      </c>
      <c r="Q18" s="325"/>
      <c r="R18" s="324" t="s">
        <v>129</v>
      </c>
      <c r="S18" s="3"/>
      <c r="T18" s="2"/>
      <c r="U18" s="2"/>
    </row>
    <row r="19" spans="2:21" s="4" customFormat="1" ht="15.75">
      <c r="B19" s="3"/>
      <c r="J19" s="3"/>
      <c r="K19" s="3"/>
      <c r="L19" s="3"/>
      <c r="M19" s="323"/>
      <c r="N19" s="323"/>
      <c r="O19" s="323"/>
      <c r="R19" s="53"/>
      <c r="S19" s="3"/>
      <c r="T19" s="3"/>
      <c r="U19" s="3"/>
    </row>
    <row r="20" spans="2:21" s="1" customFormat="1" ht="18" customHeight="1">
      <c r="B20" s="42" t="s">
        <v>160</v>
      </c>
      <c r="C20" s="125" t="s">
        <v>159</v>
      </c>
      <c r="D20" s="125"/>
      <c r="E20" s="125"/>
      <c r="F20" s="322">
        <v>0</v>
      </c>
      <c r="G20" s="321">
        <f>D46</f>
        <v>76</v>
      </c>
      <c r="H20" s="186" t="s">
        <v>158</v>
      </c>
      <c r="I20" s="298" t="s">
        <v>129</v>
      </c>
      <c r="J20" s="49"/>
      <c r="K20" s="320"/>
      <c r="L20" s="320"/>
      <c r="M20" s="9"/>
      <c r="N20" s="9"/>
      <c r="O20" s="9"/>
      <c r="P20" s="49"/>
      <c r="Q20" s="49"/>
      <c r="R20" s="53"/>
      <c r="S20" s="3"/>
      <c r="T20" s="2"/>
      <c r="U20" s="2"/>
    </row>
    <row r="21" spans="2:21" s="1" customFormat="1" ht="18" customHeight="1">
      <c r="B21" s="42"/>
      <c r="C21" s="306" t="s">
        <v>157</v>
      </c>
      <c r="D21" s="305"/>
      <c r="E21" s="305"/>
      <c r="F21" s="304" t="s">
        <v>156</v>
      </c>
      <c r="G21" s="304"/>
      <c r="H21" s="303"/>
      <c r="I21" s="298" t="s">
        <v>129</v>
      </c>
      <c r="J21" s="310">
        <f>(J18*0.5)*H21</f>
        <v>0</v>
      </c>
      <c r="K21" s="315"/>
      <c r="L21" s="309"/>
      <c r="M21" s="319">
        <f>J21*1.95583</f>
        <v>0</v>
      </c>
      <c r="N21" s="319"/>
      <c r="O21" s="319"/>
      <c r="P21" s="164" t="s">
        <v>23</v>
      </c>
      <c r="Q21" s="7"/>
      <c r="R21" s="53" t="s">
        <v>129</v>
      </c>
      <c r="S21" s="3"/>
      <c r="T21" s="2"/>
      <c r="U21" s="2"/>
    </row>
    <row r="22" spans="2:21" s="1" customFormat="1" ht="19.5" customHeight="1">
      <c r="B22" s="42"/>
      <c r="C22" s="317" t="s">
        <v>155</v>
      </c>
      <c r="D22" s="317"/>
      <c r="E22" s="317"/>
      <c r="F22" s="317"/>
      <c r="G22" s="317"/>
      <c r="H22" s="317"/>
      <c r="I22" s="318"/>
      <c r="J22" s="317"/>
      <c r="K22" s="317"/>
      <c r="L22" s="317"/>
      <c r="M22" s="317"/>
      <c r="N22" s="317"/>
      <c r="O22" s="317"/>
      <c r="P22" s="317"/>
      <c r="Q22" s="292"/>
      <c r="R22" s="53"/>
      <c r="S22" s="3"/>
      <c r="T22" s="2"/>
      <c r="U22" s="2"/>
    </row>
    <row r="23" spans="2:21" s="1" customFormat="1" ht="18" customHeight="1">
      <c r="B23" s="42"/>
      <c r="C23" s="306" t="s">
        <v>154</v>
      </c>
      <c r="D23" s="305"/>
      <c r="E23" s="305"/>
      <c r="F23" s="304" t="s">
        <v>153</v>
      </c>
      <c r="G23" s="304"/>
      <c r="H23" s="303"/>
      <c r="I23" s="298" t="s">
        <v>129</v>
      </c>
      <c r="J23" s="310">
        <f>H23*F38</f>
        <v>0</v>
      </c>
      <c r="K23" s="315"/>
      <c r="L23" s="309"/>
      <c r="M23" s="296">
        <f>J23*1.95583</f>
        <v>0</v>
      </c>
      <c r="N23" s="295"/>
      <c r="O23" s="294"/>
      <c r="P23" s="164" t="s">
        <v>23</v>
      </c>
      <c r="Q23" s="316"/>
      <c r="R23" s="53" t="s">
        <v>129</v>
      </c>
      <c r="S23" s="3"/>
      <c r="T23" s="2"/>
      <c r="U23" s="2"/>
    </row>
    <row r="24" spans="2:21" s="1" customFormat="1" ht="18" customHeight="1">
      <c r="B24" s="42"/>
      <c r="C24" s="42" t="s">
        <v>152</v>
      </c>
      <c r="D24" s="42"/>
      <c r="E24" s="42"/>
      <c r="F24" s="310">
        <f>J18*0.015</f>
        <v>0</v>
      </c>
      <c r="G24" s="309"/>
      <c r="H24" s="303"/>
      <c r="I24" s="298" t="s">
        <v>129</v>
      </c>
      <c r="J24" s="310">
        <f>(J18-F24)*H24</f>
        <v>0</v>
      </c>
      <c r="K24" s="315"/>
      <c r="L24" s="309"/>
      <c r="M24" s="296">
        <f>J24*1.95583</f>
        <v>0</v>
      </c>
      <c r="N24" s="295"/>
      <c r="O24" s="294"/>
      <c r="P24" s="164" t="s">
        <v>23</v>
      </c>
      <c r="Q24" s="314" t="s">
        <v>138</v>
      </c>
      <c r="R24" s="53" t="s">
        <v>129</v>
      </c>
      <c r="S24" s="3"/>
      <c r="T24" s="2"/>
      <c r="U24" s="2"/>
    </row>
    <row r="25" spans="2:21" s="1" customFormat="1" ht="18" customHeight="1">
      <c r="B25" s="42"/>
      <c r="C25" s="42" t="s">
        <v>151</v>
      </c>
      <c r="D25" s="42"/>
      <c r="E25" s="42"/>
      <c r="F25" s="310">
        <f>J24*0.015</f>
        <v>0</v>
      </c>
      <c r="G25" s="309"/>
      <c r="H25" s="303"/>
      <c r="I25" s="298" t="s">
        <v>129</v>
      </c>
      <c r="J25" s="310">
        <f>(J24-F25)*H25</f>
        <v>0</v>
      </c>
      <c r="K25" s="315"/>
      <c r="L25" s="309"/>
      <c r="M25" s="296">
        <f>J25*1.95583</f>
        <v>0</v>
      </c>
      <c r="N25" s="295"/>
      <c r="O25" s="294"/>
      <c r="P25" s="164" t="s">
        <v>23</v>
      </c>
      <c r="Q25" s="314" t="s">
        <v>138</v>
      </c>
      <c r="R25" s="53" t="s">
        <v>129</v>
      </c>
      <c r="S25" s="3"/>
      <c r="T25" s="2"/>
      <c r="U25" s="2"/>
    </row>
    <row r="26" spans="2:21" s="1" customFormat="1" ht="18" customHeight="1">
      <c r="B26" s="42"/>
      <c r="C26" s="47" t="s">
        <v>150</v>
      </c>
      <c r="D26" s="46"/>
      <c r="E26" s="299"/>
      <c r="F26" s="310">
        <f>J25*0.015</f>
        <v>0</v>
      </c>
      <c r="G26" s="309"/>
      <c r="H26" s="303"/>
      <c r="I26" s="298" t="s">
        <v>129</v>
      </c>
      <c r="J26" s="310">
        <f>(J25-F26)*H26</f>
        <v>0</v>
      </c>
      <c r="K26" s="315"/>
      <c r="L26" s="309"/>
      <c r="M26" s="296">
        <f>J26*1.95583</f>
        <v>0</v>
      </c>
      <c r="N26" s="295"/>
      <c r="O26" s="294"/>
      <c r="P26" s="164" t="s">
        <v>23</v>
      </c>
      <c r="Q26" s="314" t="s">
        <v>138</v>
      </c>
      <c r="R26" s="53" t="s">
        <v>129</v>
      </c>
      <c r="S26" s="3"/>
      <c r="T26" s="2"/>
      <c r="U26" s="2"/>
    </row>
    <row r="27" spans="2:21" s="1" customFormat="1" ht="18" customHeight="1">
      <c r="B27" s="42"/>
      <c r="C27" s="47" t="s">
        <v>149</v>
      </c>
      <c r="D27" s="46"/>
      <c r="E27" s="299"/>
      <c r="F27" s="310">
        <f>J26*0.015</f>
        <v>0</v>
      </c>
      <c r="G27" s="309"/>
      <c r="H27" s="303"/>
      <c r="I27" s="298" t="s">
        <v>129</v>
      </c>
      <c r="J27" s="310">
        <f>(J26-F27)*H27</f>
        <v>0</v>
      </c>
      <c r="K27" s="315"/>
      <c r="L27" s="309"/>
      <c r="M27" s="296">
        <f>J27*1.95583</f>
        <v>0</v>
      </c>
      <c r="N27" s="295"/>
      <c r="O27" s="294"/>
      <c r="P27" s="164" t="s">
        <v>23</v>
      </c>
      <c r="Q27" s="314" t="s">
        <v>138</v>
      </c>
      <c r="R27" s="53" t="s">
        <v>129</v>
      </c>
      <c r="S27" s="3"/>
      <c r="T27" s="2"/>
      <c r="U27" s="2"/>
    </row>
    <row r="28" spans="2:21" s="1" customFormat="1" ht="18" customHeight="1">
      <c r="B28" s="42"/>
      <c r="C28" s="47" t="s">
        <v>148</v>
      </c>
      <c r="D28" s="46"/>
      <c r="E28" s="299"/>
      <c r="F28" s="310">
        <f>J27*0.015</f>
        <v>0</v>
      </c>
      <c r="G28" s="309"/>
      <c r="H28" s="303"/>
      <c r="I28" s="298" t="s">
        <v>129</v>
      </c>
      <c r="J28" s="310">
        <f>(J27-F28)*H28</f>
        <v>0</v>
      </c>
      <c r="K28" s="315"/>
      <c r="L28" s="309"/>
      <c r="M28" s="296">
        <f>J28*1.95583</f>
        <v>0</v>
      </c>
      <c r="N28" s="295"/>
      <c r="O28" s="294"/>
      <c r="P28" s="164" t="s">
        <v>23</v>
      </c>
      <c r="Q28" s="314" t="s">
        <v>138</v>
      </c>
      <c r="R28" s="53" t="s">
        <v>129</v>
      </c>
      <c r="S28" s="3"/>
      <c r="T28" s="2"/>
      <c r="U28" s="2"/>
    </row>
    <row r="29" spans="2:21" s="1" customFormat="1" ht="18" customHeight="1">
      <c r="B29" s="42"/>
      <c r="C29" s="47" t="s">
        <v>147</v>
      </c>
      <c r="D29" s="46"/>
      <c r="E29" s="299"/>
      <c r="F29" s="310">
        <f>J28*0.015</f>
        <v>0</v>
      </c>
      <c r="G29" s="309"/>
      <c r="H29" s="303"/>
      <c r="I29" s="298" t="s">
        <v>129</v>
      </c>
      <c r="J29" s="310">
        <f>(J28-F29)*H29</f>
        <v>0</v>
      </c>
      <c r="K29" s="315"/>
      <c r="L29" s="309"/>
      <c r="M29" s="296">
        <f>J29*1.95583</f>
        <v>0</v>
      </c>
      <c r="N29" s="295"/>
      <c r="O29" s="294"/>
      <c r="P29" s="164" t="s">
        <v>23</v>
      </c>
      <c r="Q29" s="314" t="s">
        <v>138</v>
      </c>
      <c r="R29" s="53" t="s">
        <v>129</v>
      </c>
      <c r="S29" s="3"/>
      <c r="T29" s="2"/>
      <c r="U29" s="2"/>
    </row>
    <row r="30" spans="2:21" s="1" customFormat="1" ht="18" customHeight="1">
      <c r="B30" s="42"/>
      <c r="C30" s="47" t="s">
        <v>146</v>
      </c>
      <c r="D30" s="46"/>
      <c r="E30" s="299"/>
      <c r="F30" s="310">
        <f>J29*0.015</f>
        <v>0</v>
      </c>
      <c r="G30" s="309"/>
      <c r="H30" s="303"/>
      <c r="I30" s="298" t="s">
        <v>129</v>
      </c>
      <c r="J30" s="310">
        <f>(J29-F30)*H30</f>
        <v>0</v>
      </c>
      <c r="K30" s="315"/>
      <c r="L30" s="309"/>
      <c r="M30" s="296">
        <f>J30*1.95583</f>
        <v>0</v>
      </c>
      <c r="N30" s="295"/>
      <c r="O30" s="294"/>
      <c r="P30" s="164" t="s">
        <v>23</v>
      </c>
      <c r="Q30" s="314" t="s">
        <v>138</v>
      </c>
      <c r="R30" s="53" t="s">
        <v>129</v>
      </c>
      <c r="S30" s="3"/>
      <c r="T30" s="2"/>
      <c r="U30" s="2"/>
    </row>
    <row r="31" spans="2:21" s="1" customFormat="1" ht="18" customHeight="1">
      <c r="B31" s="42"/>
      <c r="C31" s="47" t="s">
        <v>145</v>
      </c>
      <c r="D31" s="46"/>
      <c r="E31" s="299"/>
      <c r="F31" s="310">
        <f>J30*0.015</f>
        <v>0</v>
      </c>
      <c r="G31" s="309"/>
      <c r="H31" s="303"/>
      <c r="I31" s="298" t="s">
        <v>129</v>
      </c>
      <c r="J31" s="310">
        <f>(J30-F31)*H31</f>
        <v>0</v>
      </c>
      <c r="K31" s="315"/>
      <c r="L31" s="309"/>
      <c r="M31" s="296">
        <f>J31*1.95583</f>
        <v>0</v>
      </c>
      <c r="N31" s="295"/>
      <c r="O31" s="294"/>
      <c r="P31" s="164" t="s">
        <v>23</v>
      </c>
      <c r="Q31" s="314" t="s">
        <v>138</v>
      </c>
      <c r="R31" s="53" t="s">
        <v>129</v>
      </c>
      <c r="S31" s="3"/>
      <c r="T31" s="2"/>
      <c r="U31" s="2"/>
    </row>
    <row r="32" spans="2:21" s="1" customFormat="1" ht="18" customHeight="1">
      <c r="B32" s="42"/>
      <c r="C32" s="47" t="s">
        <v>144</v>
      </c>
      <c r="D32" s="46"/>
      <c r="E32" s="299"/>
      <c r="F32" s="310">
        <f>J31*0.015</f>
        <v>0</v>
      </c>
      <c r="G32" s="309"/>
      <c r="H32" s="303"/>
      <c r="I32" s="298" t="s">
        <v>129</v>
      </c>
      <c r="J32" s="310">
        <f>(J31-F32)*H32</f>
        <v>0</v>
      </c>
      <c r="K32" s="315"/>
      <c r="L32" s="309"/>
      <c r="M32" s="296">
        <f>J32*1.95583</f>
        <v>0</v>
      </c>
      <c r="N32" s="295"/>
      <c r="O32" s="294"/>
      <c r="P32" s="164" t="s">
        <v>23</v>
      </c>
      <c r="Q32" s="314" t="s">
        <v>138</v>
      </c>
      <c r="R32" s="53" t="s">
        <v>129</v>
      </c>
      <c r="S32" s="3"/>
      <c r="T32" s="2"/>
      <c r="U32" s="2"/>
    </row>
    <row r="33" spans="2:18" ht="18" customHeight="1">
      <c r="B33" s="42"/>
      <c r="C33" s="47" t="s">
        <v>143</v>
      </c>
      <c r="D33" s="46"/>
      <c r="E33" s="299"/>
      <c r="F33" s="310">
        <f>J32*0.015</f>
        <v>0</v>
      </c>
      <c r="G33" s="309"/>
      <c r="H33" s="303"/>
      <c r="I33" s="298" t="s">
        <v>129</v>
      </c>
      <c r="J33" s="310">
        <f>(J32-F33)*H33</f>
        <v>0</v>
      </c>
      <c r="K33" s="315"/>
      <c r="L33" s="309"/>
      <c r="M33" s="296">
        <f>J33*1.95583</f>
        <v>0</v>
      </c>
      <c r="N33" s="295"/>
      <c r="O33" s="294"/>
      <c r="P33" s="164" t="s">
        <v>23</v>
      </c>
      <c r="Q33" s="314" t="s">
        <v>138</v>
      </c>
      <c r="R33" s="53" t="s">
        <v>129</v>
      </c>
    </row>
    <row r="34" spans="2:18" ht="18" customHeight="1">
      <c r="B34" s="42"/>
      <c r="C34" s="47" t="s">
        <v>142</v>
      </c>
      <c r="D34" s="46"/>
      <c r="E34" s="299"/>
      <c r="F34" s="310">
        <f>J33*0.015</f>
        <v>0</v>
      </c>
      <c r="G34" s="309"/>
      <c r="H34" s="303"/>
      <c r="I34" s="298" t="s">
        <v>129</v>
      </c>
      <c r="J34" s="310">
        <f>(J33-F34)*H34</f>
        <v>0</v>
      </c>
      <c r="K34" s="315"/>
      <c r="L34" s="309"/>
      <c r="M34" s="296">
        <f>J34*1.95583</f>
        <v>0</v>
      </c>
      <c r="N34" s="295"/>
      <c r="O34" s="294"/>
      <c r="P34" s="164" t="s">
        <v>23</v>
      </c>
      <c r="Q34" s="314" t="s">
        <v>138</v>
      </c>
      <c r="R34" s="53" t="s">
        <v>129</v>
      </c>
    </row>
    <row r="35" spans="2:18" ht="18" customHeight="1">
      <c r="B35" s="42"/>
      <c r="C35" s="47" t="s">
        <v>141</v>
      </c>
      <c r="D35" s="46"/>
      <c r="E35" s="299"/>
      <c r="F35" s="310">
        <f>J34*0.015</f>
        <v>0</v>
      </c>
      <c r="G35" s="309"/>
      <c r="H35" s="303"/>
      <c r="I35" s="298" t="s">
        <v>129</v>
      </c>
      <c r="J35" s="310">
        <f>(J34-F35)*H35</f>
        <v>0</v>
      </c>
      <c r="K35" s="315"/>
      <c r="L35" s="309"/>
      <c r="M35" s="296">
        <f>J35*1.95583</f>
        <v>0</v>
      </c>
      <c r="N35" s="295"/>
      <c r="O35" s="294"/>
      <c r="P35" s="164" t="s">
        <v>23</v>
      </c>
      <c r="Q35" s="314" t="s">
        <v>138</v>
      </c>
      <c r="R35" s="53" t="s">
        <v>129</v>
      </c>
    </row>
    <row r="36" spans="2:18" ht="18" customHeight="1">
      <c r="B36" s="42"/>
      <c r="C36" s="47" t="s">
        <v>140</v>
      </c>
      <c r="D36" s="46"/>
      <c r="E36" s="299"/>
      <c r="F36" s="310">
        <f>J35*0.015</f>
        <v>0</v>
      </c>
      <c r="G36" s="309"/>
      <c r="H36" s="303"/>
      <c r="I36" s="298" t="s">
        <v>129</v>
      </c>
      <c r="J36" s="310">
        <f>(J35-F36)*H36</f>
        <v>0</v>
      </c>
      <c r="K36" s="315"/>
      <c r="L36" s="309"/>
      <c r="M36" s="296">
        <f>J36*1.95583</f>
        <v>0</v>
      </c>
      <c r="N36" s="295"/>
      <c r="O36" s="294"/>
      <c r="P36" s="164" t="s">
        <v>23</v>
      </c>
      <c r="Q36" s="314" t="s">
        <v>138</v>
      </c>
      <c r="R36" s="53" t="s">
        <v>129</v>
      </c>
    </row>
    <row r="37" spans="2:18" ht="18" customHeight="1">
      <c r="B37" s="42"/>
      <c r="C37" s="47" t="s">
        <v>139</v>
      </c>
      <c r="D37" s="46"/>
      <c r="E37" s="299"/>
      <c r="F37" s="310">
        <f>J36*0.015</f>
        <v>0</v>
      </c>
      <c r="G37" s="309"/>
      <c r="H37" s="303"/>
      <c r="I37" s="298" t="s">
        <v>129</v>
      </c>
      <c r="J37" s="310">
        <f>(J36-F37)*H37</f>
        <v>0</v>
      </c>
      <c r="K37" s="315"/>
      <c r="L37" s="309"/>
      <c r="M37" s="296">
        <f>J37*1.95583</f>
        <v>0</v>
      </c>
      <c r="N37" s="295"/>
      <c r="O37" s="294"/>
      <c r="P37" s="164" t="s">
        <v>23</v>
      </c>
      <c r="Q37" s="314" t="s">
        <v>138</v>
      </c>
      <c r="R37" s="53" t="s">
        <v>129</v>
      </c>
    </row>
    <row r="38" spans="2:18" ht="18" customHeight="1">
      <c r="B38" s="42"/>
      <c r="C38" s="313" t="s">
        <v>133</v>
      </c>
      <c r="D38" s="312"/>
      <c r="E38" s="311"/>
      <c r="F38" s="310">
        <f>MIN(J24:J37)*0.5</f>
        <v>0</v>
      </c>
      <c r="G38" s="309"/>
      <c r="H38" s="308"/>
      <c r="I38" s="307"/>
      <c r="J38" s="47"/>
      <c r="K38" s="46"/>
      <c r="L38" s="46"/>
      <c r="M38" s="46"/>
      <c r="N38" s="46"/>
      <c r="O38" s="46"/>
      <c r="P38" s="299"/>
      <c r="Q38" s="7"/>
      <c r="R38" s="53"/>
    </row>
    <row r="39" spans="2:18" ht="36.75" customHeight="1">
      <c r="B39" s="42"/>
      <c r="C39" s="293" t="s">
        <v>137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2"/>
      <c r="R39" s="53"/>
    </row>
    <row r="40" spans="2:18" ht="18" customHeight="1">
      <c r="B40" s="42"/>
      <c r="C40" s="306" t="s">
        <v>136</v>
      </c>
      <c r="D40" s="305"/>
      <c r="E40" s="305"/>
      <c r="F40" s="304" t="s">
        <v>135</v>
      </c>
      <c r="G40" s="304"/>
      <c r="H40" s="303"/>
      <c r="I40" s="298" t="s">
        <v>129</v>
      </c>
      <c r="J40" s="302"/>
      <c r="K40" s="301"/>
      <c r="L40" s="301"/>
      <c r="M40" s="301"/>
      <c r="N40" s="301"/>
      <c r="O40" s="300"/>
      <c r="P40" s="164"/>
      <c r="Q40" s="7"/>
      <c r="R40" s="53" t="s">
        <v>129</v>
      </c>
    </row>
    <row r="41" spans="2:18" ht="18" customHeight="1">
      <c r="B41" s="42"/>
      <c r="C41" s="47" t="s">
        <v>134</v>
      </c>
      <c r="D41" s="46"/>
      <c r="E41" s="299"/>
      <c r="F41" s="297">
        <f>J18*0.225*H41*H40</f>
        <v>0</v>
      </c>
      <c r="G41" s="297"/>
      <c r="H41" s="16">
        <f>H40</f>
        <v>0</v>
      </c>
      <c r="I41" s="298"/>
      <c r="J41" s="297">
        <f>J18*H41-F41</f>
        <v>0</v>
      </c>
      <c r="K41" s="297"/>
      <c r="L41" s="297"/>
      <c r="M41" s="296">
        <f>J41*1.95583</f>
        <v>0</v>
      </c>
      <c r="N41" s="295"/>
      <c r="O41" s="294"/>
      <c r="P41" s="164" t="s">
        <v>23</v>
      </c>
      <c r="Q41" s="7"/>
      <c r="R41" s="53" t="s">
        <v>129</v>
      </c>
    </row>
    <row r="42" spans="2:18" ht="18" customHeight="1">
      <c r="B42" s="42"/>
      <c r="C42" s="47" t="s">
        <v>133</v>
      </c>
      <c r="D42" s="46"/>
      <c r="E42" s="299"/>
      <c r="F42" s="297">
        <f>J41*0.5*H42</f>
        <v>0</v>
      </c>
      <c r="G42" s="297"/>
      <c r="H42" s="16">
        <f>H40</f>
        <v>0</v>
      </c>
      <c r="I42" s="298"/>
      <c r="J42" s="297">
        <f>J41*H42-F42</f>
        <v>0</v>
      </c>
      <c r="K42" s="297"/>
      <c r="L42" s="297"/>
      <c r="M42" s="296">
        <f>J42*1.95583</f>
        <v>0</v>
      </c>
      <c r="N42" s="295"/>
      <c r="O42" s="294"/>
      <c r="P42" s="164" t="s">
        <v>23</v>
      </c>
      <c r="Q42" s="7"/>
      <c r="R42" s="53" t="s">
        <v>129</v>
      </c>
    </row>
    <row r="43" spans="2:18" ht="27.75" customHeight="1">
      <c r="B43" s="16"/>
      <c r="C43" s="293" t="s">
        <v>132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2"/>
      <c r="R43" s="53"/>
    </row>
    <row r="44" spans="2:18" ht="12" customHeight="1">
      <c r="B44" s="280"/>
      <c r="C44" s="49"/>
      <c r="D44" s="49"/>
      <c r="E44" s="49"/>
      <c r="F44" s="49"/>
      <c r="G44" s="49"/>
      <c r="H44" s="49"/>
      <c r="I44" s="49"/>
      <c r="J44" s="7"/>
      <c r="K44" s="7"/>
      <c r="L44" s="7"/>
      <c r="M44" s="279"/>
      <c r="N44" s="279"/>
      <c r="O44" s="279"/>
      <c r="P44" s="279"/>
      <c r="Q44" s="49"/>
      <c r="R44" s="53"/>
    </row>
    <row r="45" spans="2:21" s="4" customFormat="1" ht="19.5" customHeight="1">
      <c r="B45" s="198" t="s">
        <v>131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53"/>
      <c r="S45" s="3"/>
      <c r="T45" s="3"/>
      <c r="U45" s="3"/>
    </row>
    <row r="46" spans="1:22" ht="18" customHeight="1">
      <c r="A46" s="1"/>
      <c r="B46" s="285"/>
      <c r="C46" s="291"/>
      <c r="D46" s="290">
        <f>SUM(D47:D65)+SUM(G47:G65)+SUM(J47:J65)+SUM(M47:M65)</f>
        <v>76</v>
      </c>
      <c r="E46" s="289"/>
      <c r="F46" s="288" t="s">
        <v>130</v>
      </c>
      <c r="G46" s="288"/>
      <c r="H46" s="288"/>
      <c r="I46" s="287"/>
      <c r="J46" s="287"/>
      <c r="K46" s="287"/>
      <c r="L46" s="287"/>
      <c r="M46" s="287"/>
      <c r="N46" s="287"/>
      <c r="O46" s="286"/>
      <c r="P46" s="279"/>
      <c r="Q46" s="279"/>
      <c r="R46" s="49"/>
      <c r="S46" s="53"/>
      <c r="T46" s="3"/>
      <c r="V46" s="2"/>
    </row>
    <row r="47" spans="1:22" ht="18" customHeight="1">
      <c r="A47" s="1"/>
      <c r="B47" s="285"/>
      <c r="C47" s="284">
        <v>2015</v>
      </c>
      <c r="D47" s="283">
        <v>1</v>
      </c>
      <c r="E47" s="282" t="s">
        <v>129</v>
      </c>
      <c r="F47" s="284">
        <v>1996</v>
      </c>
      <c r="G47" s="283">
        <v>1</v>
      </c>
      <c r="H47" s="282" t="s">
        <v>129</v>
      </c>
      <c r="I47" s="284">
        <v>1977</v>
      </c>
      <c r="J47" s="283">
        <v>1</v>
      </c>
      <c r="K47" s="282" t="s">
        <v>129</v>
      </c>
      <c r="L47" s="284">
        <v>1958</v>
      </c>
      <c r="M47" s="283">
        <v>1</v>
      </c>
      <c r="N47" s="282" t="s">
        <v>129</v>
      </c>
      <c r="O47" s="281"/>
      <c r="P47" s="279"/>
      <c r="Q47" s="279"/>
      <c r="R47" s="49"/>
      <c r="S47" s="53"/>
      <c r="T47" s="3"/>
      <c r="V47" s="2"/>
    </row>
    <row r="48" spans="1:22" ht="18" customHeight="1">
      <c r="A48" s="1"/>
      <c r="B48" s="285"/>
      <c r="C48" s="284">
        <v>2014</v>
      </c>
      <c r="D48" s="283">
        <v>1</v>
      </c>
      <c r="E48" s="282" t="s">
        <v>129</v>
      </c>
      <c r="F48" s="284">
        <v>1995</v>
      </c>
      <c r="G48" s="283">
        <v>1</v>
      </c>
      <c r="H48" s="282" t="s">
        <v>129</v>
      </c>
      <c r="I48" s="284">
        <v>1976</v>
      </c>
      <c r="J48" s="283">
        <v>1</v>
      </c>
      <c r="K48" s="282" t="s">
        <v>129</v>
      </c>
      <c r="L48" s="284">
        <v>1957</v>
      </c>
      <c r="M48" s="283">
        <v>1</v>
      </c>
      <c r="N48" s="282" t="s">
        <v>129</v>
      </c>
      <c r="O48" s="281"/>
      <c r="P48" s="279"/>
      <c r="Q48" s="279"/>
      <c r="R48" s="49"/>
      <c r="S48" s="53"/>
      <c r="T48" s="3"/>
      <c r="V48" s="2"/>
    </row>
    <row r="49" spans="1:22" ht="18" customHeight="1">
      <c r="A49" s="1"/>
      <c r="B49" s="285"/>
      <c r="C49" s="284">
        <v>2013</v>
      </c>
      <c r="D49" s="283">
        <v>1</v>
      </c>
      <c r="E49" s="282" t="s">
        <v>129</v>
      </c>
      <c r="F49" s="284">
        <v>1994</v>
      </c>
      <c r="G49" s="283">
        <v>1</v>
      </c>
      <c r="H49" s="282" t="s">
        <v>129</v>
      </c>
      <c r="I49" s="284">
        <v>1975</v>
      </c>
      <c r="J49" s="283">
        <v>1</v>
      </c>
      <c r="K49" s="282" t="s">
        <v>129</v>
      </c>
      <c r="L49" s="284">
        <v>1956</v>
      </c>
      <c r="M49" s="283">
        <v>1</v>
      </c>
      <c r="N49" s="282" t="s">
        <v>129</v>
      </c>
      <c r="O49" s="281"/>
      <c r="P49" s="279"/>
      <c r="Q49" s="279"/>
      <c r="R49" s="49"/>
      <c r="S49" s="53"/>
      <c r="T49" s="3"/>
      <c r="V49" s="2"/>
    </row>
    <row r="50" spans="1:22" ht="18" customHeight="1">
      <c r="A50" s="1"/>
      <c r="B50" s="285"/>
      <c r="C50" s="284">
        <v>2012</v>
      </c>
      <c r="D50" s="283">
        <v>1</v>
      </c>
      <c r="E50" s="282" t="s">
        <v>129</v>
      </c>
      <c r="F50" s="284">
        <v>1993</v>
      </c>
      <c r="G50" s="283">
        <v>1</v>
      </c>
      <c r="H50" s="282" t="s">
        <v>129</v>
      </c>
      <c r="I50" s="284">
        <v>1974</v>
      </c>
      <c r="J50" s="283">
        <v>1</v>
      </c>
      <c r="K50" s="282" t="s">
        <v>129</v>
      </c>
      <c r="L50" s="284">
        <v>1955</v>
      </c>
      <c r="M50" s="283">
        <v>1</v>
      </c>
      <c r="N50" s="282" t="s">
        <v>129</v>
      </c>
      <c r="O50" s="281"/>
      <c r="P50" s="279"/>
      <c r="Q50" s="279"/>
      <c r="R50" s="49"/>
      <c r="S50" s="53"/>
      <c r="T50" s="3"/>
      <c r="V50" s="2"/>
    </row>
    <row r="51" spans="1:22" ht="18" customHeight="1">
      <c r="A51" s="1"/>
      <c r="B51" s="285"/>
      <c r="C51" s="284">
        <v>2011</v>
      </c>
      <c r="D51" s="283">
        <v>1</v>
      </c>
      <c r="E51" s="282" t="s">
        <v>129</v>
      </c>
      <c r="F51" s="284">
        <v>1992</v>
      </c>
      <c r="G51" s="283">
        <v>1</v>
      </c>
      <c r="H51" s="282" t="s">
        <v>129</v>
      </c>
      <c r="I51" s="284">
        <v>1973</v>
      </c>
      <c r="J51" s="283">
        <v>1</v>
      </c>
      <c r="K51" s="282" t="s">
        <v>129</v>
      </c>
      <c r="L51" s="284">
        <v>1954</v>
      </c>
      <c r="M51" s="283">
        <v>1</v>
      </c>
      <c r="N51" s="282" t="s">
        <v>129</v>
      </c>
      <c r="O51" s="281"/>
      <c r="P51" s="279"/>
      <c r="Q51" s="279"/>
      <c r="R51" s="49"/>
      <c r="S51" s="53"/>
      <c r="T51" s="3"/>
      <c r="V51" s="2"/>
    </row>
    <row r="52" spans="1:22" ht="18" customHeight="1">
      <c r="A52" s="1"/>
      <c r="B52" s="285"/>
      <c r="C52" s="284">
        <v>2010</v>
      </c>
      <c r="D52" s="283">
        <v>1</v>
      </c>
      <c r="E52" s="282" t="s">
        <v>129</v>
      </c>
      <c r="F52" s="284">
        <v>1991</v>
      </c>
      <c r="G52" s="283">
        <v>1</v>
      </c>
      <c r="H52" s="282" t="s">
        <v>129</v>
      </c>
      <c r="I52" s="284">
        <v>1972</v>
      </c>
      <c r="J52" s="283">
        <v>1</v>
      </c>
      <c r="K52" s="282" t="s">
        <v>129</v>
      </c>
      <c r="L52" s="284">
        <v>1953</v>
      </c>
      <c r="M52" s="283">
        <v>1</v>
      </c>
      <c r="N52" s="282" t="s">
        <v>129</v>
      </c>
      <c r="O52" s="281"/>
      <c r="P52" s="279"/>
      <c r="Q52" s="279"/>
      <c r="R52" s="49"/>
      <c r="S52" s="53"/>
      <c r="T52" s="3"/>
      <c r="V52" s="2"/>
    </row>
    <row r="53" spans="1:22" ht="18" customHeight="1">
      <c r="A53" s="1"/>
      <c r="B53" s="285"/>
      <c r="C53" s="284">
        <v>2009</v>
      </c>
      <c r="D53" s="283">
        <v>1</v>
      </c>
      <c r="E53" s="282" t="s">
        <v>129</v>
      </c>
      <c r="F53" s="284">
        <v>1990</v>
      </c>
      <c r="G53" s="283">
        <v>1</v>
      </c>
      <c r="H53" s="282" t="s">
        <v>129</v>
      </c>
      <c r="I53" s="284">
        <v>1971</v>
      </c>
      <c r="J53" s="283">
        <v>1</v>
      </c>
      <c r="K53" s="282" t="s">
        <v>129</v>
      </c>
      <c r="L53" s="284">
        <v>1952</v>
      </c>
      <c r="M53" s="283">
        <v>1</v>
      </c>
      <c r="N53" s="282" t="s">
        <v>129</v>
      </c>
      <c r="O53" s="281"/>
      <c r="P53" s="279"/>
      <c r="Q53" s="279"/>
      <c r="R53" s="49"/>
      <c r="S53" s="53"/>
      <c r="T53" s="3"/>
      <c r="V53" s="2"/>
    </row>
    <row r="54" spans="1:22" ht="18" customHeight="1">
      <c r="A54" s="1"/>
      <c r="B54" s="285"/>
      <c r="C54" s="284">
        <v>2008</v>
      </c>
      <c r="D54" s="283">
        <v>1</v>
      </c>
      <c r="E54" s="282" t="s">
        <v>129</v>
      </c>
      <c r="F54" s="284">
        <v>1989</v>
      </c>
      <c r="G54" s="283">
        <v>1</v>
      </c>
      <c r="H54" s="282" t="s">
        <v>129</v>
      </c>
      <c r="I54" s="284">
        <v>1970</v>
      </c>
      <c r="J54" s="283">
        <v>1</v>
      </c>
      <c r="K54" s="282" t="s">
        <v>129</v>
      </c>
      <c r="L54" s="284">
        <v>1951</v>
      </c>
      <c r="M54" s="283">
        <v>1</v>
      </c>
      <c r="N54" s="282" t="s">
        <v>129</v>
      </c>
      <c r="O54" s="281"/>
      <c r="P54" s="279"/>
      <c r="Q54" s="279"/>
      <c r="R54" s="49"/>
      <c r="S54" s="53"/>
      <c r="T54" s="3"/>
      <c r="V54" s="2"/>
    </row>
    <row r="55" spans="1:22" ht="18" customHeight="1">
      <c r="A55" s="1"/>
      <c r="B55" s="285"/>
      <c r="C55" s="284">
        <v>2007</v>
      </c>
      <c r="D55" s="283">
        <v>1</v>
      </c>
      <c r="E55" s="282" t="s">
        <v>129</v>
      </c>
      <c r="F55" s="284">
        <v>1988</v>
      </c>
      <c r="G55" s="283">
        <v>1</v>
      </c>
      <c r="H55" s="282" t="s">
        <v>129</v>
      </c>
      <c r="I55" s="284">
        <v>1969</v>
      </c>
      <c r="J55" s="283">
        <v>1</v>
      </c>
      <c r="K55" s="282" t="s">
        <v>129</v>
      </c>
      <c r="L55" s="284">
        <v>1950</v>
      </c>
      <c r="M55" s="283">
        <v>1</v>
      </c>
      <c r="N55" s="282" t="s">
        <v>129</v>
      </c>
      <c r="O55" s="281"/>
      <c r="P55" s="279"/>
      <c r="Q55" s="279"/>
      <c r="R55" s="49"/>
      <c r="S55" s="53"/>
      <c r="T55" s="3"/>
      <c r="V55" s="2"/>
    </row>
    <row r="56" spans="1:22" ht="18" customHeight="1">
      <c r="A56" s="1"/>
      <c r="B56" s="285"/>
      <c r="C56" s="284">
        <v>2006</v>
      </c>
      <c r="D56" s="283">
        <v>1</v>
      </c>
      <c r="E56" s="282" t="s">
        <v>129</v>
      </c>
      <c r="F56" s="284">
        <v>1987</v>
      </c>
      <c r="G56" s="283">
        <v>1</v>
      </c>
      <c r="H56" s="282" t="s">
        <v>129</v>
      </c>
      <c r="I56" s="284">
        <v>1968</v>
      </c>
      <c r="J56" s="283">
        <v>1</v>
      </c>
      <c r="K56" s="282" t="s">
        <v>129</v>
      </c>
      <c r="L56" s="284">
        <v>1949</v>
      </c>
      <c r="M56" s="283">
        <v>1</v>
      </c>
      <c r="N56" s="282" t="s">
        <v>129</v>
      </c>
      <c r="O56" s="281"/>
      <c r="P56" s="279"/>
      <c r="Q56" s="279"/>
      <c r="R56" s="49"/>
      <c r="S56" s="53"/>
      <c r="T56" s="3"/>
      <c r="V56" s="2"/>
    </row>
    <row r="57" spans="1:22" ht="18" customHeight="1">
      <c r="A57" s="1"/>
      <c r="B57" s="285"/>
      <c r="C57" s="284">
        <v>2005</v>
      </c>
      <c r="D57" s="283">
        <v>1</v>
      </c>
      <c r="E57" s="282" t="s">
        <v>129</v>
      </c>
      <c r="F57" s="284">
        <v>1986</v>
      </c>
      <c r="G57" s="283">
        <v>1</v>
      </c>
      <c r="H57" s="282" t="s">
        <v>129</v>
      </c>
      <c r="I57" s="284">
        <v>1967</v>
      </c>
      <c r="J57" s="283">
        <v>1</v>
      </c>
      <c r="K57" s="282" t="s">
        <v>129</v>
      </c>
      <c r="L57" s="284">
        <v>1948</v>
      </c>
      <c r="M57" s="283">
        <v>1</v>
      </c>
      <c r="N57" s="282" t="s">
        <v>129</v>
      </c>
      <c r="O57" s="281"/>
      <c r="P57" s="279"/>
      <c r="Q57" s="279"/>
      <c r="R57" s="49"/>
      <c r="S57" s="53"/>
      <c r="T57" s="3"/>
      <c r="V57" s="2"/>
    </row>
    <row r="58" spans="1:22" ht="18" customHeight="1">
      <c r="A58" s="1"/>
      <c r="B58" s="285"/>
      <c r="C58" s="284">
        <v>2004</v>
      </c>
      <c r="D58" s="283">
        <v>1</v>
      </c>
      <c r="E58" s="282" t="s">
        <v>129</v>
      </c>
      <c r="F58" s="284">
        <v>1985</v>
      </c>
      <c r="G58" s="283">
        <v>1</v>
      </c>
      <c r="H58" s="282" t="s">
        <v>129</v>
      </c>
      <c r="I58" s="284">
        <v>1966</v>
      </c>
      <c r="J58" s="283">
        <v>1</v>
      </c>
      <c r="K58" s="282" t="s">
        <v>129</v>
      </c>
      <c r="L58" s="284">
        <v>1947</v>
      </c>
      <c r="M58" s="283">
        <v>1</v>
      </c>
      <c r="N58" s="282" t="s">
        <v>129</v>
      </c>
      <c r="O58" s="281"/>
      <c r="P58" s="279"/>
      <c r="Q58" s="279"/>
      <c r="R58" s="49"/>
      <c r="S58" s="53"/>
      <c r="T58" s="3"/>
      <c r="V58" s="2"/>
    </row>
    <row r="59" spans="1:22" ht="18" customHeight="1">
      <c r="A59" s="1"/>
      <c r="B59" s="285"/>
      <c r="C59" s="284">
        <v>2003</v>
      </c>
      <c r="D59" s="283">
        <v>1</v>
      </c>
      <c r="E59" s="282" t="s">
        <v>129</v>
      </c>
      <c r="F59" s="284">
        <v>1984</v>
      </c>
      <c r="G59" s="283">
        <v>1</v>
      </c>
      <c r="H59" s="282" t="s">
        <v>129</v>
      </c>
      <c r="I59" s="284">
        <v>1965</v>
      </c>
      <c r="J59" s="283">
        <v>1</v>
      </c>
      <c r="K59" s="282" t="s">
        <v>129</v>
      </c>
      <c r="L59" s="284">
        <v>1946</v>
      </c>
      <c r="M59" s="283">
        <v>1</v>
      </c>
      <c r="N59" s="282" t="s">
        <v>129</v>
      </c>
      <c r="O59" s="281"/>
      <c r="P59" s="279"/>
      <c r="Q59" s="279"/>
      <c r="R59" s="49"/>
      <c r="S59" s="53"/>
      <c r="T59" s="3"/>
      <c r="V59" s="2"/>
    </row>
    <row r="60" spans="1:22" ht="18" customHeight="1">
      <c r="A60" s="1"/>
      <c r="B60" s="285"/>
      <c r="C60" s="284">
        <v>2002</v>
      </c>
      <c r="D60" s="283">
        <v>1</v>
      </c>
      <c r="E60" s="282" t="s">
        <v>129</v>
      </c>
      <c r="F60" s="284">
        <v>1983</v>
      </c>
      <c r="G60" s="283">
        <v>1</v>
      </c>
      <c r="H60" s="282" t="s">
        <v>129</v>
      </c>
      <c r="I60" s="284">
        <v>1964</v>
      </c>
      <c r="J60" s="283">
        <v>1</v>
      </c>
      <c r="K60" s="282" t="s">
        <v>129</v>
      </c>
      <c r="L60" s="284">
        <v>1945</v>
      </c>
      <c r="M60" s="283">
        <v>1</v>
      </c>
      <c r="N60" s="282" t="s">
        <v>129</v>
      </c>
      <c r="O60" s="281"/>
      <c r="P60" s="279"/>
      <c r="Q60" s="279"/>
      <c r="R60" s="49"/>
      <c r="S60" s="53"/>
      <c r="T60" s="3"/>
      <c r="V60" s="2"/>
    </row>
    <row r="61" spans="1:22" ht="18" customHeight="1">
      <c r="A61" s="1"/>
      <c r="B61" s="285"/>
      <c r="C61" s="284">
        <v>2001</v>
      </c>
      <c r="D61" s="283">
        <v>1</v>
      </c>
      <c r="E61" s="282" t="s">
        <v>129</v>
      </c>
      <c r="F61" s="284">
        <v>1982</v>
      </c>
      <c r="G61" s="283">
        <v>1</v>
      </c>
      <c r="H61" s="282" t="s">
        <v>129</v>
      </c>
      <c r="I61" s="284">
        <v>1963</v>
      </c>
      <c r="J61" s="283">
        <v>1</v>
      </c>
      <c r="K61" s="282" t="s">
        <v>129</v>
      </c>
      <c r="L61" s="284">
        <v>1944</v>
      </c>
      <c r="M61" s="283">
        <v>1</v>
      </c>
      <c r="N61" s="282" t="s">
        <v>129</v>
      </c>
      <c r="O61" s="281"/>
      <c r="P61" s="279"/>
      <c r="Q61" s="279"/>
      <c r="R61" s="49"/>
      <c r="S61" s="53"/>
      <c r="T61" s="3"/>
      <c r="V61" s="2"/>
    </row>
    <row r="62" spans="1:22" ht="18" customHeight="1">
      <c r="A62" s="1"/>
      <c r="B62" s="285"/>
      <c r="C62" s="284">
        <v>2000</v>
      </c>
      <c r="D62" s="283">
        <v>1</v>
      </c>
      <c r="E62" s="282" t="s">
        <v>129</v>
      </c>
      <c r="F62" s="284">
        <v>1981</v>
      </c>
      <c r="G62" s="283">
        <v>1</v>
      </c>
      <c r="H62" s="282" t="s">
        <v>129</v>
      </c>
      <c r="I62" s="284">
        <v>1962</v>
      </c>
      <c r="J62" s="283">
        <v>1</v>
      </c>
      <c r="K62" s="282" t="s">
        <v>129</v>
      </c>
      <c r="L62" s="284">
        <v>1943</v>
      </c>
      <c r="M62" s="283">
        <v>1</v>
      </c>
      <c r="N62" s="282" t="s">
        <v>129</v>
      </c>
      <c r="O62" s="281"/>
      <c r="P62" s="279"/>
      <c r="Q62" s="279"/>
      <c r="R62" s="49"/>
      <c r="S62" s="53"/>
      <c r="T62" s="3"/>
      <c r="V62" s="2"/>
    </row>
    <row r="63" spans="1:22" ht="18" customHeight="1">
      <c r="A63" s="1"/>
      <c r="B63" s="285"/>
      <c r="C63" s="284">
        <v>1999</v>
      </c>
      <c r="D63" s="283">
        <v>1</v>
      </c>
      <c r="E63" s="282" t="s">
        <v>129</v>
      </c>
      <c r="F63" s="284">
        <v>1980</v>
      </c>
      <c r="G63" s="283">
        <v>1</v>
      </c>
      <c r="H63" s="282" t="s">
        <v>129</v>
      </c>
      <c r="I63" s="284">
        <v>1961</v>
      </c>
      <c r="J63" s="283">
        <v>1</v>
      </c>
      <c r="K63" s="282" t="s">
        <v>129</v>
      </c>
      <c r="L63" s="284">
        <v>1942</v>
      </c>
      <c r="M63" s="283">
        <v>1</v>
      </c>
      <c r="N63" s="282" t="s">
        <v>129</v>
      </c>
      <c r="O63" s="281"/>
      <c r="P63" s="279"/>
      <c r="Q63" s="279"/>
      <c r="R63" s="49"/>
      <c r="S63" s="53"/>
      <c r="T63" s="3"/>
      <c r="V63" s="2"/>
    </row>
    <row r="64" spans="1:22" ht="18" customHeight="1">
      <c r="A64" s="1"/>
      <c r="B64" s="285"/>
      <c r="C64" s="284">
        <v>1998</v>
      </c>
      <c r="D64" s="283">
        <v>1</v>
      </c>
      <c r="E64" s="282" t="s">
        <v>129</v>
      </c>
      <c r="F64" s="284">
        <v>1979</v>
      </c>
      <c r="G64" s="283">
        <v>1</v>
      </c>
      <c r="H64" s="282" t="s">
        <v>129</v>
      </c>
      <c r="I64" s="284">
        <v>1960</v>
      </c>
      <c r="J64" s="283">
        <v>1</v>
      </c>
      <c r="K64" s="282" t="s">
        <v>129</v>
      </c>
      <c r="L64" s="284">
        <v>1941</v>
      </c>
      <c r="M64" s="283">
        <v>1</v>
      </c>
      <c r="N64" s="282" t="s">
        <v>129</v>
      </c>
      <c r="O64" s="281"/>
      <c r="P64" s="279"/>
      <c r="Q64" s="279"/>
      <c r="R64" s="49"/>
      <c r="S64" s="53"/>
      <c r="T64" s="3"/>
      <c r="V64" s="2"/>
    </row>
    <row r="65" spans="1:22" ht="18" customHeight="1">
      <c r="A65" s="1"/>
      <c r="B65" s="285"/>
      <c r="C65" s="284">
        <v>1997</v>
      </c>
      <c r="D65" s="283">
        <v>1</v>
      </c>
      <c r="E65" s="282" t="s">
        <v>129</v>
      </c>
      <c r="F65" s="284">
        <v>1978</v>
      </c>
      <c r="G65" s="283">
        <v>1</v>
      </c>
      <c r="H65" s="282" t="s">
        <v>129</v>
      </c>
      <c r="I65" s="284">
        <v>1959</v>
      </c>
      <c r="J65" s="283">
        <v>1</v>
      </c>
      <c r="K65" s="282" t="s">
        <v>129</v>
      </c>
      <c r="L65" s="284">
        <v>1940</v>
      </c>
      <c r="M65" s="283">
        <v>1</v>
      </c>
      <c r="N65" s="282" t="s">
        <v>129</v>
      </c>
      <c r="O65" s="281"/>
      <c r="P65" s="279"/>
      <c r="Q65" s="279"/>
      <c r="R65" s="49"/>
      <c r="S65" s="53"/>
      <c r="T65" s="3"/>
      <c r="V65" s="2"/>
    </row>
    <row r="66" spans="2:18" ht="18" customHeight="1" thickBot="1">
      <c r="B66" s="280"/>
      <c r="C66" s="49"/>
      <c r="D66" s="49"/>
      <c r="E66" s="49"/>
      <c r="F66" s="49"/>
      <c r="G66" s="49"/>
      <c r="H66" s="49"/>
      <c r="I66" s="49"/>
      <c r="J66" s="7"/>
      <c r="K66" s="7"/>
      <c r="L66" s="7"/>
      <c r="M66" s="279"/>
      <c r="N66" s="279"/>
      <c r="O66" s="279"/>
      <c r="P66" s="279"/>
      <c r="Q66" s="49"/>
      <c r="R66" s="53"/>
    </row>
    <row r="67" spans="2:18" ht="12" customHeight="1">
      <c r="B67" s="278" t="s">
        <v>128</v>
      </c>
      <c r="C67" s="277" t="s">
        <v>127</v>
      </c>
      <c r="D67" s="276"/>
      <c r="E67" s="276"/>
      <c r="F67" s="276"/>
      <c r="G67" s="276"/>
      <c r="H67" s="275"/>
      <c r="I67" s="263"/>
      <c r="J67" s="274">
        <f>J42+J23+J21</f>
        <v>0</v>
      </c>
      <c r="K67" s="273"/>
      <c r="L67" s="272"/>
      <c r="M67" s="271">
        <f>J67*1.95583</f>
        <v>0</v>
      </c>
      <c r="N67" s="270"/>
      <c r="O67" s="269"/>
      <c r="P67" s="268" t="s">
        <v>23</v>
      </c>
      <c r="Q67" s="49"/>
      <c r="R67" s="57"/>
    </row>
    <row r="68" spans="2:18" ht="12" customHeight="1" thickBot="1">
      <c r="B68" s="267"/>
      <c r="C68" s="266"/>
      <c r="D68" s="265"/>
      <c r="E68" s="265"/>
      <c r="F68" s="265"/>
      <c r="G68" s="265"/>
      <c r="H68" s="264"/>
      <c r="I68" s="263"/>
      <c r="J68" s="262"/>
      <c r="K68" s="261"/>
      <c r="L68" s="260"/>
      <c r="M68" s="259"/>
      <c r="N68" s="258"/>
      <c r="O68" s="257"/>
      <c r="P68" s="256"/>
      <c r="Q68" s="49"/>
      <c r="R68" s="57"/>
    </row>
    <row r="69" spans="2:21" s="4" customFormat="1" ht="12" customHeight="1">
      <c r="B69" s="133"/>
      <c r="J69" s="100"/>
      <c r="K69" s="100"/>
      <c r="L69" s="100"/>
      <c r="M69" s="99"/>
      <c r="N69" s="99"/>
      <c r="O69" s="99"/>
      <c r="P69" s="132"/>
      <c r="Q69" s="49"/>
      <c r="R69" s="53"/>
      <c r="S69" s="3"/>
      <c r="T69" s="3"/>
      <c r="U69" s="3"/>
    </row>
    <row r="70" spans="2:18" ht="12" customHeight="1">
      <c r="B70" s="42" t="s">
        <v>126</v>
      </c>
      <c r="C70" s="131" t="s">
        <v>125</v>
      </c>
      <c r="D70" s="130"/>
      <c r="E70" s="130"/>
      <c r="F70" s="130"/>
      <c r="G70" s="130"/>
      <c r="H70" s="129"/>
      <c r="I70" s="255" t="s">
        <v>124</v>
      </c>
      <c r="J70" s="252">
        <v>0</v>
      </c>
      <c r="K70" s="252"/>
      <c r="L70" s="252"/>
      <c r="M70" s="161">
        <f>J70*1.95583</f>
        <v>0</v>
      </c>
      <c r="N70" s="160"/>
      <c r="O70" s="159"/>
      <c r="P70" s="117" t="s">
        <v>23</v>
      </c>
      <c r="Q70" s="4"/>
      <c r="R70" s="254"/>
    </row>
    <row r="71" spans="2:18" ht="16.5" customHeight="1">
      <c r="B71" s="42"/>
      <c r="C71" s="124"/>
      <c r="D71" s="123"/>
      <c r="E71" s="123"/>
      <c r="F71" s="123"/>
      <c r="G71" s="123"/>
      <c r="H71" s="122"/>
      <c r="I71" s="253"/>
      <c r="J71" s="252"/>
      <c r="K71" s="252"/>
      <c r="L71" s="252"/>
      <c r="M71" s="158"/>
      <c r="N71" s="157"/>
      <c r="O71" s="156"/>
      <c r="P71" s="117"/>
      <c r="Q71" s="4"/>
      <c r="R71" s="251"/>
    </row>
    <row r="72" spans="2:21" s="4" customFormat="1" ht="12" customHeight="1">
      <c r="B72" s="133"/>
      <c r="J72" s="100"/>
      <c r="K72" s="100"/>
      <c r="L72" s="100"/>
      <c r="M72" s="99"/>
      <c r="N72" s="99"/>
      <c r="O72" s="99"/>
      <c r="P72" s="132"/>
      <c r="Q72" s="49"/>
      <c r="R72" s="53"/>
      <c r="S72" s="3"/>
      <c r="T72" s="3"/>
      <c r="U72" s="3"/>
    </row>
    <row r="73" spans="2:18" ht="12" customHeight="1">
      <c r="B73" s="125" t="s">
        <v>123</v>
      </c>
      <c r="C73" s="131" t="s">
        <v>122</v>
      </c>
      <c r="D73" s="130"/>
      <c r="E73" s="130"/>
      <c r="F73" s="130"/>
      <c r="G73" s="130"/>
      <c r="H73" s="129"/>
      <c r="I73" s="57"/>
      <c r="J73" s="121">
        <f>J67-J70</f>
        <v>0</v>
      </c>
      <c r="K73" s="121"/>
      <c r="L73" s="121"/>
      <c r="M73" s="128">
        <f>M67-M70</f>
        <v>0</v>
      </c>
      <c r="N73" s="127"/>
      <c r="O73" s="126"/>
      <c r="P73" s="117" t="s">
        <v>23</v>
      </c>
      <c r="Q73" s="49"/>
      <c r="R73" s="57"/>
    </row>
    <row r="74" spans="2:22" ht="12" customHeight="1">
      <c r="B74" s="125"/>
      <c r="C74" s="124"/>
      <c r="D74" s="123"/>
      <c r="E74" s="123"/>
      <c r="F74" s="123"/>
      <c r="G74" s="123"/>
      <c r="H74" s="122"/>
      <c r="I74" s="57"/>
      <c r="J74" s="121"/>
      <c r="K74" s="121"/>
      <c r="L74" s="121"/>
      <c r="M74" s="120"/>
      <c r="N74" s="119"/>
      <c r="O74" s="118"/>
      <c r="P74" s="117"/>
      <c r="Q74" s="49"/>
      <c r="R74" s="57"/>
      <c r="V74" s="116"/>
    </row>
    <row r="75" spans="2:21" s="4" customFormat="1" ht="12" customHeight="1">
      <c r="B75" s="101"/>
      <c r="J75" s="100"/>
      <c r="K75" s="100"/>
      <c r="L75" s="100"/>
      <c r="M75" s="100"/>
      <c r="N75" s="100"/>
      <c r="O75" s="100"/>
      <c r="P75" s="100"/>
      <c r="Q75" s="49"/>
      <c r="R75" s="53"/>
      <c r="S75" s="3"/>
      <c r="T75" s="3"/>
      <c r="U75" s="3"/>
    </row>
    <row r="76" spans="2:21" s="4" customFormat="1" ht="26.25" customHeight="1">
      <c r="B76" s="198" t="s">
        <v>121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53"/>
      <c r="S76" s="3"/>
      <c r="T76" s="3"/>
      <c r="U76" s="3"/>
    </row>
    <row r="77" spans="2:24" s="206" customFormat="1" ht="33.75" customHeight="1">
      <c r="B77" s="231" t="s">
        <v>115</v>
      </c>
      <c r="C77" s="250" t="s">
        <v>120</v>
      </c>
      <c r="D77" s="227"/>
      <c r="E77" s="227"/>
      <c r="F77" s="227"/>
      <c r="G77" s="227"/>
      <c r="H77" s="227"/>
      <c r="I77" s="249" t="s">
        <v>119</v>
      </c>
      <c r="J77" s="249" t="s">
        <v>118</v>
      </c>
      <c r="K77" s="248" t="s">
        <v>117</v>
      </c>
      <c r="L77" s="248"/>
      <c r="M77" s="248"/>
      <c r="N77" s="248" t="s">
        <v>116</v>
      </c>
      <c r="O77" s="248"/>
      <c r="P77" s="248"/>
      <c r="Q77" s="247"/>
      <c r="R77" s="247"/>
      <c r="S77" s="247"/>
      <c r="T77" s="246"/>
      <c r="U77" s="246"/>
      <c r="V77" s="246"/>
      <c r="W77" s="245"/>
      <c r="X77" s="245"/>
    </row>
    <row r="78" spans="2:22" s="206" customFormat="1" ht="18" customHeight="1">
      <c r="B78" s="231"/>
      <c r="C78" s="240" t="s">
        <v>115</v>
      </c>
      <c r="D78" s="244"/>
      <c r="E78" s="244"/>
      <c r="F78" s="244"/>
      <c r="G78" s="244"/>
      <c r="H78" s="243"/>
      <c r="I78" s="242" t="s">
        <v>102</v>
      </c>
      <c r="J78" s="241" t="s">
        <v>89</v>
      </c>
      <c r="K78" s="240" t="s">
        <v>114</v>
      </c>
      <c r="L78" s="239"/>
      <c r="M78" s="238"/>
      <c r="N78" s="240" t="s">
        <v>113</v>
      </c>
      <c r="O78" s="239"/>
      <c r="P78" s="238"/>
      <c r="Q78" s="208"/>
      <c r="R78" s="208"/>
      <c r="S78" s="208"/>
      <c r="T78" s="207"/>
      <c r="U78" s="207"/>
      <c r="V78" s="207"/>
    </row>
    <row r="79" spans="2:22" s="206" customFormat="1" ht="18" customHeight="1">
      <c r="B79" s="231"/>
      <c r="C79" s="211">
        <v>1</v>
      </c>
      <c r="D79" s="228"/>
      <c r="E79" s="228"/>
      <c r="F79" s="228"/>
      <c r="G79" s="228"/>
      <c r="H79" s="228"/>
      <c r="I79" s="226"/>
      <c r="J79" s="225"/>
      <c r="K79" s="224"/>
      <c r="L79" s="224"/>
      <c r="M79" s="224"/>
      <c r="N79" s="223">
        <f>I79*K79</f>
        <v>0</v>
      </c>
      <c r="O79" s="223"/>
      <c r="P79" s="223"/>
      <c r="Q79" s="208"/>
      <c r="R79" s="208"/>
      <c r="S79" s="208"/>
      <c r="T79" s="207"/>
      <c r="U79" s="207"/>
      <c r="V79" s="207"/>
    </row>
    <row r="80" spans="2:22" s="206" customFormat="1" ht="18" customHeight="1">
      <c r="B80" s="231"/>
      <c r="C80" s="211">
        <v>2</v>
      </c>
      <c r="D80" s="228"/>
      <c r="E80" s="227"/>
      <c r="F80" s="227"/>
      <c r="G80" s="227"/>
      <c r="H80" s="227"/>
      <c r="I80" s="237"/>
      <c r="J80" s="236"/>
      <c r="K80" s="224"/>
      <c r="L80" s="224"/>
      <c r="M80" s="224"/>
      <c r="N80" s="223">
        <f>I80*K80</f>
        <v>0</v>
      </c>
      <c r="O80" s="223"/>
      <c r="P80" s="223"/>
      <c r="Q80" s="208"/>
      <c r="R80" s="208"/>
      <c r="S80" s="208"/>
      <c r="T80" s="207"/>
      <c r="U80" s="207"/>
      <c r="V80" s="207"/>
    </row>
    <row r="81" spans="2:22" s="206" customFormat="1" ht="18" customHeight="1">
      <c r="B81" s="231"/>
      <c r="C81" s="211">
        <v>3</v>
      </c>
      <c r="D81" s="228"/>
      <c r="E81" s="227"/>
      <c r="F81" s="227"/>
      <c r="G81" s="227"/>
      <c r="H81" s="227"/>
      <c r="I81" s="237"/>
      <c r="J81" s="236"/>
      <c r="K81" s="224"/>
      <c r="L81" s="224"/>
      <c r="M81" s="224"/>
      <c r="N81" s="223">
        <f>I81*K81</f>
        <v>0</v>
      </c>
      <c r="O81" s="223"/>
      <c r="P81" s="223"/>
      <c r="Q81" s="208"/>
      <c r="R81" s="208"/>
      <c r="S81" s="208"/>
      <c r="T81" s="207"/>
      <c r="U81" s="207"/>
      <c r="V81" s="207"/>
    </row>
    <row r="82" spans="2:22" s="206" customFormat="1" ht="18" customHeight="1">
      <c r="B82" s="231"/>
      <c r="C82" s="211" t="s">
        <v>109</v>
      </c>
      <c r="D82" s="228"/>
      <c r="E82" s="227"/>
      <c r="F82" s="227"/>
      <c r="G82" s="227"/>
      <c r="H82" s="227"/>
      <c r="I82" s="237"/>
      <c r="J82" s="236"/>
      <c r="K82" s="224"/>
      <c r="L82" s="224"/>
      <c r="M82" s="224"/>
      <c r="N82" s="223">
        <f>I82*K82</f>
        <v>0</v>
      </c>
      <c r="O82" s="223"/>
      <c r="P82" s="223"/>
      <c r="Q82" s="208"/>
      <c r="R82" s="208"/>
      <c r="S82" s="208"/>
      <c r="T82" s="207"/>
      <c r="U82" s="207"/>
      <c r="V82" s="207"/>
    </row>
    <row r="83" spans="2:22" s="206" customFormat="1" ht="28.5" customHeight="1">
      <c r="B83" s="231"/>
      <c r="C83" s="212" t="s">
        <v>112</v>
      </c>
      <c r="D83" s="235" t="s">
        <v>111</v>
      </c>
      <c r="E83" s="234"/>
      <c r="F83" s="234"/>
      <c r="G83" s="234"/>
      <c r="H83" s="234"/>
      <c r="I83" s="234"/>
      <c r="J83" s="234"/>
      <c r="K83" s="234"/>
      <c r="L83" s="234"/>
      <c r="M83" s="233"/>
      <c r="N83" s="232">
        <f>SUM(N79:P82)</f>
        <v>0</v>
      </c>
      <c r="O83" s="232"/>
      <c r="P83" s="232"/>
      <c r="Q83" s="208"/>
      <c r="R83" s="208"/>
      <c r="S83" s="208"/>
      <c r="T83" s="207"/>
      <c r="U83" s="207"/>
      <c r="V83" s="207"/>
    </row>
    <row r="84" spans="2:22" s="206" customFormat="1" ht="18" customHeight="1">
      <c r="B84" s="231"/>
      <c r="C84" s="211">
        <v>1</v>
      </c>
      <c r="D84" s="228"/>
      <c r="E84" s="228"/>
      <c r="F84" s="228"/>
      <c r="G84" s="228"/>
      <c r="H84" s="228"/>
      <c r="I84" s="226"/>
      <c r="J84" s="225"/>
      <c r="K84" s="224"/>
      <c r="L84" s="224"/>
      <c r="M84" s="224"/>
      <c r="N84" s="223">
        <f>K84*I84</f>
        <v>0</v>
      </c>
      <c r="O84" s="223"/>
      <c r="P84" s="223"/>
      <c r="Q84" s="208"/>
      <c r="R84" s="208"/>
      <c r="S84" s="208"/>
      <c r="T84" s="207"/>
      <c r="U84" s="207"/>
      <c r="V84" s="207"/>
    </row>
    <row r="85" spans="2:22" s="206" customFormat="1" ht="18" customHeight="1">
      <c r="B85" s="231"/>
      <c r="C85" s="211">
        <v>2</v>
      </c>
      <c r="D85" s="228"/>
      <c r="E85" s="227"/>
      <c r="F85" s="227"/>
      <c r="G85" s="227"/>
      <c r="H85" s="227"/>
      <c r="I85" s="237"/>
      <c r="J85" s="236"/>
      <c r="K85" s="224"/>
      <c r="L85" s="224"/>
      <c r="M85" s="224"/>
      <c r="N85" s="223">
        <f>K85*I85</f>
        <v>0</v>
      </c>
      <c r="O85" s="223"/>
      <c r="P85" s="223"/>
      <c r="Q85" s="208"/>
      <c r="R85" s="208"/>
      <c r="S85" s="208"/>
      <c r="T85" s="207"/>
      <c r="U85" s="207"/>
      <c r="V85" s="207"/>
    </row>
    <row r="86" spans="2:22" s="206" customFormat="1" ht="18" customHeight="1">
      <c r="B86" s="231"/>
      <c r="C86" s="211">
        <v>3</v>
      </c>
      <c r="D86" s="228"/>
      <c r="E86" s="227"/>
      <c r="F86" s="227"/>
      <c r="G86" s="227"/>
      <c r="H86" s="227"/>
      <c r="I86" s="237"/>
      <c r="J86" s="236"/>
      <c r="K86" s="224"/>
      <c r="L86" s="224"/>
      <c r="M86" s="224"/>
      <c r="N86" s="223">
        <f>K86*I86</f>
        <v>0</v>
      </c>
      <c r="O86" s="223"/>
      <c r="P86" s="223"/>
      <c r="Q86" s="208"/>
      <c r="R86" s="208"/>
      <c r="S86" s="208"/>
      <c r="T86" s="207"/>
      <c r="U86" s="207"/>
      <c r="V86" s="207"/>
    </row>
    <row r="87" spans="2:22" s="206" customFormat="1" ht="18" customHeight="1">
      <c r="B87" s="231"/>
      <c r="C87" s="211" t="s">
        <v>109</v>
      </c>
      <c r="D87" s="228"/>
      <c r="E87" s="227"/>
      <c r="F87" s="227"/>
      <c r="G87" s="227"/>
      <c r="H87" s="227"/>
      <c r="I87" s="237"/>
      <c r="J87" s="236"/>
      <c r="K87" s="224"/>
      <c r="L87" s="224"/>
      <c r="M87" s="224"/>
      <c r="N87" s="223">
        <f>K87*I87</f>
        <v>0</v>
      </c>
      <c r="O87" s="223"/>
      <c r="P87" s="223"/>
      <c r="Q87" s="208"/>
      <c r="R87" s="208"/>
      <c r="S87" s="208"/>
      <c r="T87" s="207"/>
      <c r="U87" s="207"/>
      <c r="V87" s="207"/>
    </row>
    <row r="88" spans="2:22" s="206" customFormat="1" ht="28.5" customHeight="1">
      <c r="B88" s="231"/>
      <c r="C88" s="211" t="s">
        <v>110</v>
      </c>
      <c r="D88" s="235" t="s">
        <v>107</v>
      </c>
      <c r="E88" s="234"/>
      <c r="F88" s="234"/>
      <c r="G88" s="234"/>
      <c r="H88" s="234"/>
      <c r="I88" s="234"/>
      <c r="J88" s="234"/>
      <c r="K88" s="234"/>
      <c r="L88" s="234"/>
      <c r="M88" s="233"/>
      <c r="N88" s="223">
        <f>SUM(N84:P87)</f>
        <v>0</v>
      </c>
      <c r="O88" s="223"/>
      <c r="P88" s="223"/>
      <c r="Q88" s="208"/>
      <c r="R88" s="208"/>
      <c r="S88" s="208"/>
      <c r="T88" s="207"/>
      <c r="U88" s="207"/>
      <c r="V88" s="207"/>
    </row>
    <row r="89" spans="2:22" s="206" customFormat="1" ht="18" customHeight="1">
      <c r="B89" s="231"/>
      <c r="C89" s="211">
        <v>1</v>
      </c>
      <c r="D89" s="228"/>
      <c r="E89" s="228"/>
      <c r="F89" s="228"/>
      <c r="G89" s="228"/>
      <c r="H89" s="228"/>
      <c r="I89" s="226"/>
      <c r="J89" s="225"/>
      <c r="K89" s="224"/>
      <c r="L89" s="224"/>
      <c r="M89" s="224"/>
      <c r="N89" s="223">
        <f>K89*I89</f>
        <v>0</v>
      </c>
      <c r="O89" s="223"/>
      <c r="P89" s="223"/>
      <c r="Q89" s="208"/>
      <c r="R89" s="208"/>
      <c r="S89" s="208"/>
      <c r="T89" s="207"/>
      <c r="U89" s="207"/>
      <c r="V89" s="207"/>
    </row>
    <row r="90" spans="2:22" s="206" customFormat="1" ht="18" customHeight="1">
      <c r="B90" s="231"/>
      <c r="C90" s="211">
        <v>2</v>
      </c>
      <c r="D90" s="228"/>
      <c r="E90" s="227"/>
      <c r="F90" s="227"/>
      <c r="G90" s="227"/>
      <c r="H90" s="227"/>
      <c r="I90" s="237"/>
      <c r="J90" s="236"/>
      <c r="K90" s="224"/>
      <c r="L90" s="224"/>
      <c r="M90" s="224"/>
      <c r="N90" s="223">
        <f>K90*I90</f>
        <v>0</v>
      </c>
      <c r="O90" s="223"/>
      <c r="P90" s="223"/>
      <c r="Q90" s="208"/>
      <c r="R90" s="208"/>
      <c r="S90" s="208"/>
      <c r="T90" s="207"/>
      <c r="U90" s="207"/>
      <c r="V90" s="207"/>
    </row>
    <row r="91" spans="2:22" s="206" customFormat="1" ht="18" customHeight="1">
      <c r="B91" s="231"/>
      <c r="C91" s="211">
        <v>3</v>
      </c>
      <c r="D91" s="228"/>
      <c r="E91" s="227"/>
      <c r="F91" s="227"/>
      <c r="G91" s="227"/>
      <c r="H91" s="227"/>
      <c r="I91" s="237"/>
      <c r="J91" s="236"/>
      <c r="K91" s="224"/>
      <c r="L91" s="224"/>
      <c r="M91" s="224"/>
      <c r="N91" s="223">
        <f>K91*I91</f>
        <v>0</v>
      </c>
      <c r="O91" s="223"/>
      <c r="P91" s="223"/>
      <c r="Q91" s="208"/>
      <c r="R91" s="208"/>
      <c r="S91" s="208"/>
      <c r="T91" s="207"/>
      <c r="U91" s="207"/>
      <c r="V91" s="207"/>
    </row>
    <row r="92" spans="2:22" s="206" customFormat="1" ht="18" customHeight="1">
      <c r="B92" s="231"/>
      <c r="C92" s="211" t="s">
        <v>109</v>
      </c>
      <c r="D92" s="228"/>
      <c r="E92" s="227"/>
      <c r="F92" s="227"/>
      <c r="G92" s="227"/>
      <c r="H92" s="227"/>
      <c r="I92" s="237"/>
      <c r="J92" s="236"/>
      <c r="K92" s="224"/>
      <c r="L92" s="224"/>
      <c r="M92" s="224"/>
      <c r="N92" s="223">
        <f>K92*I92</f>
        <v>0</v>
      </c>
      <c r="O92" s="223"/>
      <c r="P92" s="223"/>
      <c r="Q92" s="208"/>
      <c r="R92" s="208"/>
      <c r="S92" s="208"/>
      <c r="T92" s="207"/>
      <c r="U92" s="207"/>
      <c r="V92" s="207"/>
    </row>
    <row r="93" spans="2:22" s="206" customFormat="1" ht="28.5" customHeight="1">
      <c r="B93" s="231"/>
      <c r="C93" s="211" t="s">
        <v>108</v>
      </c>
      <c r="D93" s="235" t="s">
        <v>107</v>
      </c>
      <c r="E93" s="234"/>
      <c r="F93" s="234"/>
      <c r="G93" s="234"/>
      <c r="H93" s="234"/>
      <c r="I93" s="234"/>
      <c r="J93" s="234"/>
      <c r="K93" s="234"/>
      <c r="L93" s="234"/>
      <c r="M93" s="233"/>
      <c r="N93" s="223">
        <f>SUM(N89:P92)</f>
        <v>0</v>
      </c>
      <c r="O93" s="223"/>
      <c r="P93" s="223"/>
      <c r="Q93" s="208"/>
      <c r="R93" s="208"/>
      <c r="S93" s="208"/>
      <c r="T93" s="207"/>
      <c r="U93" s="207"/>
      <c r="V93" s="207"/>
    </row>
    <row r="94" spans="2:22" s="206" customFormat="1" ht="28.5" customHeight="1">
      <c r="B94" s="231"/>
      <c r="C94" s="211" t="s">
        <v>106</v>
      </c>
      <c r="D94" s="235" t="s">
        <v>105</v>
      </c>
      <c r="E94" s="234"/>
      <c r="F94" s="234"/>
      <c r="G94" s="234"/>
      <c r="H94" s="234"/>
      <c r="I94" s="234"/>
      <c r="J94" s="234"/>
      <c r="K94" s="234"/>
      <c r="L94" s="234"/>
      <c r="M94" s="233"/>
      <c r="N94" s="232">
        <f>N93+N88</f>
        <v>0</v>
      </c>
      <c r="O94" s="232"/>
      <c r="P94" s="232"/>
      <c r="Q94" s="208"/>
      <c r="R94" s="208"/>
      <c r="S94" s="208"/>
      <c r="T94" s="207"/>
      <c r="U94" s="207"/>
      <c r="V94" s="207"/>
    </row>
    <row r="95" spans="2:22" s="206" customFormat="1" ht="18" customHeight="1">
      <c r="B95" s="231"/>
      <c r="C95" s="212" t="s">
        <v>104</v>
      </c>
      <c r="D95" s="230" t="s">
        <v>103</v>
      </c>
      <c r="E95" s="230"/>
      <c r="F95" s="230"/>
      <c r="G95" s="230"/>
      <c r="H95" s="230"/>
      <c r="I95" s="230"/>
      <c r="J95" s="230"/>
      <c r="K95" s="230">
        <v>180000</v>
      </c>
      <c r="L95" s="230"/>
      <c r="M95" s="230"/>
      <c r="N95" s="213">
        <f>N94+N83</f>
        <v>0</v>
      </c>
      <c r="O95" s="213"/>
      <c r="P95" s="213"/>
      <c r="Q95" s="208"/>
      <c r="R95" s="208"/>
      <c r="S95" s="208"/>
      <c r="T95" s="207"/>
      <c r="U95" s="207"/>
      <c r="V95" s="207"/>
    </row>
    <row r="96" spans="2:22" s="206" customFormat="1" ht="18" customHeight="1">
      <c r="B96" s="229" t="s">
        <v>102</v>
      </c>
      <c r="C96" s="211" t="s">
        <v>101</v>
      </c>
      <c r="D96" s="228"/>
      <c r="E96" s="228"/>
      <c r="F96" s="228"/>
      <c r="G96" s="228"/>
      <c r="H96" s="228"/>
      <c r="I96" s="226"/>
      <c r="J96" s="225"/>
      <c r="K96" s="224"/>
      <c r="L96" s="224"/>
      <c r="M96" s="224"/>
      <c r="N96" s="223">
        <f>K96*I96</f>
        <v>0</v>
      </c>
      <c r="O96" s="223"/>
      <c r="P96" s="223"/>
      <c r="Q96" s="208"/>
      <c r="R96" s="208"/>
      <c r="S96" s="208"/>
      <c r="T96" s="207"/>
      <c r="U96" s="207"/>
      <c r="V96" s="207"/>
    </row>
    <row r="97" spans="2:22" s="206" customFormat="1" ht="18" customHeight="1">
      <c r="B97" s="221"/>
      <c r="C97" s="211" t="s">
        <v>100</v>
      </c>
      <c r="D97" s="228"/>
      <c r="E97" s="227"/>
      <c r="F97" s="227"/>
      <c r="G97" s="227"/>
      <c r="H97" s="227"/>
      <c r="I97" s="226"/>
      <c r="J97" s="225"/>
      <c r="K97" s="224"/>
      <c r="L97" s="224"/>
      <c r="M97" s="224"/>
      <c r="N97" s="223">
        <f>K97*I97</f>
        <v>0</v>
      </c>
      <c r="O97" s="223"/>
      <c r="P97" s="223"/>
      <c r="Q97" s="208"/>
      <c r="R97" s="208"/>
      <c r="S97" s="208"/>
      <c r="T97" s="207"/>
      <c r="U97" s="207"/>
      <c r="V97" s="207"/>
    </row>
    <row r="98" spans="2:22" s="206" customFormat="1" ht="18" customHeight="1">
      <c r="B98" s="221"/>
      <c r="C98" s="211" t="s">
        <v>99</v>
      </c>
      <c r="D98" s="228"/>
      <c r="E98" s="227"/>
      <c r="F98" s="227"/>
      <c r="G98" s="227"/>
      <c r="H98" s="227"/>
      <c r="I98" s="226"/>
      <c r="J98" s="225"/>
      <c r="K98" s="224"/>
      <c r="L98" s="224"/>
      <c r="M98" s="224"/>
      <c r="N98" s="223">
        <f>K98*I98</f>
        <v>0</v>
      </c>
      <c r="O98" s="223"/>
      <c r="P98" s="223"/>
      <c r="Q98" s="208"/>
      <c r="R98" s="208"/>
      <c r="S98" s="208"/>
      <c r="T98" s="207"/>
      <c r="U98" s="207"/>
      <c r="V98" s="207"/>
    </row>
    <row r="99" spans="2:22" s="206" customFormat="1" ht="18" customHeight="1">
      <c r="B99" s="221"/>
      <c r="C99" s="211" t="s">
        <v>98</v>
      </c>
      <c r="D99" s="228"/>
      <c r="E99" s="227"/>
      <c r="F99" s="227"/>
      <c r="G99" s="227"/>
      <c r="H99" s="227"/>
      <c r="I99" s="226"/>
      <c r="J99" s="225"/>
      <c r="K99" s="224"/>
      <c r="L99" s="224"/>
      <c r="M99" s="224"/>
      <c r="N99" s="223">
        <f>K99*I99</f>
        <v>0</v>
      </c>
      <c r="O99" s="223"/>
      <c r="P99" s="223"/>
      <c r="Q99" s="208"/>
      <c r="R99" s="208"/>
      <c r="S99" s="208"/>
      <c r="T99" s="207"/>
      <c r="U99" s="207"/>
      <c r="V99" s="207"/>
    </row>
    <row r="100" spans="2:22" s="206" customFormat="1" ht="32.25" customHeight="1">
      <c r="B100" s="221"/>
      <c r="C100" s="211" t="s">
        <v>97</v>
      </c>
      <c r="D100" s="215" t="s">
        <v>96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22">
        <f>SUM(N96:P99)</f>
        <v>0</v>
      </c>
      <c r="O100" s="222"/>
      <c r="P100" s="222"/>
      <c r="Q100" s="208"/>
      <c r="R100" s="208"/>
      <c r="S100" s="208"/>
      <c r="T100" s="207"/>
      <c r="U100" s="207"/>
      <c r="V100" s="207"/>
    </row>
    <row r="101" spans="2:22" s="206" customFormat="1" ht="32.25" customHeight="1">
      <c r="B101" s="221"/>
      <c r="C101" s="211" t="s">
        <v>95</v>
      </c>
      <c r="D101" s="219" t="s">
        <v>94</v>
      </c>
      <c r="E101" s="218"/>
      <c r="F101" s="218"/>
      <c r="G101" s="218"/>
      <c r="H101" s="218"/>
      <c r="I101" s="218"/>
      <c r="J101" s="218"/>
      <c r="K101" s="218"/>
      <c r="L101" s="218"/>
      <c r="M101" s="218"/>
      <c r="N101" s="217">
        <f>N95*0.05</f>
        <v>0</v>
      </c>
      <c r="O101" s="217"/>
      <c r="P101" s="217"/>
      <c r="Q101" s="208"/>
      <c r="R101" s="208"/>
      <c r="S101" s="208"/>
      <c r="T101" s="207"/>
      <c r="U101" s="207"/>
      <c r="V101" s="207"/>
    </row>
    <row r="102" spans="2:22" s="206" customFormat="1" ht="32.25" customHeight="1">
      <c r="B102" s="220"/>
      <c r="C102" s="211" t="s">
        <v>93</v>
      </c>
      <c r="D102" s="219" t="s">
        <v>92</v>
      </c>
      <c r="E102" s="218"/>
      <c r="F102" s="218"/>
      <c r="G102" s="218"/>
      <c r="H102" s="218"/>
      <c r="I102" s="218"/>
      <c r="J102" s="218"/>
      <c r="K102" s="218"/>
      <c r="L102" s="218"/>
      <c r="M102" s="218"/>
      <c r="N102" s="217">
        <f>25000*1.95583</f>
        <v>48895.75</v>
      </c>
      <c r="O102" s="217"/>
      <c r="P102" s="217"/>
      <c r="Q102" s="208"/>
      <c r="R102" s="208"/>
      <c r="S102" s="208"/>
      <c r="T102" s="207"/>
      <c r="U102" s="207"/>
      <c r="V102" s="207"/>
    </row>
    <row r="103" spans="2:22" s="206" customFormat="1" ht="32.25" customHeight="1">
      <c r="B103" s="216"/>
      <c r="C103" s="212" t="s">
        <v>91</v>
      </c>
      <c r="D103" s="215" t="s">
        <v>90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3">
        <f>MIN(N100:P102)</f>
        <v>0</v>
      </c>
      <c r="O103" s="213"/>
      <c r="P103" s="213"/>
      <c r="Q103" s="208"/>
      <c r="R103" s="208"/>
      <c r="S103" s="208"/>
      <c r="T103" s="207"/>
      <c r="U103" s="207"/>
      <c r="V103" s="207"/>
    </row>
    <row r="104" spans="2:22" s="206" customFormat="1" ht="24" customHeight="1">
      <c r="B104" s="212" t="s">
        <v>89</v>
      </c>
      <c r="C104" s="211"/>
      <c r="D104" s="210" t="s">
        <v>88</v>
      </c>
      <c r="E104" s="210"/>
      <c r="F104" s="210"/>
      <c r="G104" s="210"/>
      <c r="H104" s="210"/>
      <c r="I104" s="210"/>
      <c r="J104" s="210"/>
      <c r="K104" s="210"/>
      <c r="L104" s="210"/>
      <c r="M104" s="210"/>
      <c r="N104" s="209">
        <f>N95+N103</f>
        <v>0</v>
      </c>
      <c r="O104" s="209"/>
      <c r="P104" s="209"/>
      <c r="Q104" s="208"/>
      <c r="R104" s="208"/>
      <c r="S104" s="208"/>
      <c r="T104" s="207"/>
      <c r="U104" s="207"/>
      <c r="V104" s="207"/>
    </row>
    <row r="105" spans="2:21" s="4" customFormat="1" ht="12" customHeight="1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3"/>
      <c r="T105" s="3"/>
      <c r="U105" s="3"/>
    </row>
    <row r="106" spans="2:21" s="4" customFormat="1" ht="12" customHeight="1">
      <c r="B106" s="101"/>
      <c r="J106" s="100"/>
      <c r="K106" s="100"/>
      <c r="L106" s="100"/>
      <c r="M106" s="162"/>
      <c r="N106" s="162"/>
      <c r="O106" s="162"/>
      <c r="P106" s="132"/>
      <c r="Q106" s="49"/>
      <c r="R106" s="53"/>
      <c r="S106" s="3"/>
      <c r="T106" s="3"/>
      <c r="U106" s="3"/>
    </row>
    <row r="107" spans="2:21" s="1" customFormat="1" ht="34.5" customHeight="1">
      <c r="B107" s="186" t="s">
        <v>87</v>
      </c>
      <c r="C107" s="202" t="s">
        <v>86</v>
      </c>
      <c r="D107" s="202"/>
      <c r="E107" s="202"/>
      <c r="F107" s="202"/>
      <c r="G107" s="202"/>
      <c r="H107" s="202"/>
      <c r="I107" s="53"/>
      <c r="J107" s="121">
        <f>M107/1.95583</f>
        <v>0</v>
      </c>
      <c r="K107" s="121"/>
      <c r="L107" s="121"/>
      <c r="M107" s="204">
        <f>N95</f>
        <v>0</v>
      </c>
      <c r="N107" s="204"/>
      <c r="O107" s="204"/>
      <c r="P107" s="164" t="s">
        <v>23</v>
      </c>
      <c r="Q107" s="4"/>
      <c r="R107" s="53"/>
      <c r="S107" s="3"/>
      <c r="T107" s="2"/>
      <c r="U107" s="2"/>
    </row>
    <row r="108" spans="2:21" s="4" customFormat="1" ht="12" customHeight="1">
      <c r="B108" s="101"/>
      <c r="J108" s="100"/>
      <c r="K108" s="100"/>
      <c r="L108" s="100"/>
      <c r="M108" s="99"/>
      <c r="N108" s="99"/>
      <c r="O108" s="99"/>
      <c r="P108" s="132"/>
      <c r="Q108" s="49"/>
      <c r="R108" s="53"/>
      <c r="S108" s="3"/>
      <c r="T108" s="3"/>
      <c r="U108" s="3"/>
    </row>
    <row r="109" spans="2:21" s="1" customFormat="1" ht="34.5" customHeight="1">
      <c r="B109" s="186" t="s">
        <v>85</v>
      </c>
      <c r="C109" s="201" t="s">
        <v>84</v>
      </c>
      <c r="D109" s="201"/>
      <c r="E109" s="201"/>
      <c r="F109" s="201"/>
      <c r="G109" s="201"/>
      <c r="H109" s="201"/>
      <c r="I109" s="53"/>
      <c r="J109" s="121">
        <f>M109/1.95583</f>
        <v>0</v>
      </c>
      <c r="K109" s="121"/>
      <c r="L109" s="121"/>
      <c r="M109" s="204">
        <f>N83</f>
        <v>0</v>
      </c>
      <c r="N109" s="204"/>
      <c r="O109" s="204"/>
      <c r="P109" s="164" t="s">
        <v>23</v>
      </c>
      <c r="Q109" s="4"/>
      <c r="R109" s="53"/>
      <c r="S109" s="3"/>
      <c r="T109" s="2"/>
      <c r="U109" s="2"/>
    </row>
    <row r="110" spans="2:21" s="4" customFormat="1" ht="12" customHeight="1">
      <c r="B110" s="101"/>
      <c r="J110" s="100"/>
      <c r="K110" s="100"/>
      <c r="L110" s="100"/>
      <c r="M110" s="99"/>
      <c r="N110" s="99"/>
      <c r="O110" s="99"/>
      <c r="P110" s="132"/>
      <c r="Q110" s="49"/>
      <c r="R110" s="53"/>
      <c r="S110" s="3"/>
      <c r="T110" s="3"/>
      <c r="U110" s="3"/>
    </row>
    <row r="111" spans="2:21" s="1" customFormat="1" ht="38.25" customHeight="1">
      <c r="B111" s="186" t="s">
        <v>83</v>
      </c>
      <c r="C111" s="201" t="s">
        <v>82</v>
      </c>
      <c r="D111" s="201"/>
      <c r="E111" s="201"/>
      <c r="F111" s="201"/>
      <c r="G111" s="201"/>
      <c r="H111" s="201"/>
      <c r="I111" s="53"/>
      <c r="J111" s="121">
        <f>M111/1.95583</f>
        <v>0</v>
      </c>
      <c r="K111" s="121"/>
      <c r="L111" s="121"/>
      <c r="M111" s="204">
        <f>N94</f>
        <v>0</v>
      </c>
      <c r="N111" s="204"/>
      <c r="O111" s="204"/>
      <c r="P111" s="164" t="s">
        <v>23</v>
      </c>
      <c r="Q111" s="4"/>
      <c r="R111" s="53"/>
      <c r="S111" s="3"/>
      <c r="T111" s="2"/>
      <c r="U111" s="2"/>
    </row>
    <row r="112" spans="2:21" s="4" customFormat="1" ht="12" customHeight="1">
      <c r="B112" s="101"/>
      <c r="J112" s="100"/>
      <c r="K112" s="100"/>
      <c r="L112" s="100"/>
      <c r="M112" s="99"/>
      <c r="N112" s="99"/>
      <c r="O112" s="99"/>
      <c r="P112" s="132"/>
      <c r="Q112" s="49"/>
      <c r="R112" s="53"/>
      <c r="S112" s="3"/>
      <c r="T112" s="3"/>
      <c r="U112" s="3"/>
    </row>
    <row r="113" spans="2:18" ht="34.5" customHeight="1">
      <c r="B113" s="186" t="s">
        <v>81</v>
      </c>
      <c r="C113" s="202" t="s">
        <v>80</v>
      </c>
      <c r="D113" s="202"/>
      <c r="E113" s="202"/>
      <c r="F113" s="202"/>
      <c r="G113" s="202"/>
      <c r="H113" s="202"/>
      <c r="I113" s="53"/>
      <c r="J113" s="121">
        <f>M113/1.95583</f>
        <v>0</v>
      </c>
      <c r="K113" s="121"/>
      <c r="L113" s="121"/>
      <c r="M113" s="204">
        <f>N103</f>
        <v>0</v>
      </c>
      <c r="N113" s="204"/>
      <c r="O113" s="204"/>
      <c r="P113" s="164" t="s">
        <v>23</v>
      </c>
      <c r="Q113" s="4"/>
      <c r="R113" s="53"/>
    </row>
    <row r="114" spans="2:21" s="4" customFormat="1" ht="12" customHeight="1">
      <c r="B114" s="101"/>
      <c r="J114" s="100"/>
      <c r="K114" s="100"/>
      <c r="L114" s="100"/>
      <c r="M114" s="99"/>
      <c r="N114" s="99"/>
      <c r="O114" s="99"/>
      <c r="P114" s="132"/>
      <c r="Q114" s="49"/>
      <c r="R114" s="53"/>
      <c r="S114" s="3"/>
      <c r="T114" s="3"/>
      <c r="U114" s="3"/>
    </row>
    <row r="115" spans="2:18" ht="30.75" customHeight="1">
      <c r="B115" s="186" t="s">
        <v>79</v>
      </c>
      <c r="C115" s="202" t="s">
        <v>78</v>
      </c>
      <c r="D115" s="201"/>
      <c r="E115" s="201"/>
      <c r="F115" s="201"/>
      <c r="G115" s="201"/>
      <c r="H115" s="201"/>
      <c r="I115" s="53"/>
      <c r="J115" s="200" t="s">
        <v>3</v>
      </c>
      <c r="K115" s="200"/>
      <c r="L115" s="200"/>
      <c r="M115" s="199" t="e">
        <f>M109/M107</f>
        <v>#DIV/0!</v>
      </c>
      <c r="N115" s="199"/>
      <c r="O115" s="199"/>
      <c r="P115" s="203"/>
      <c r="Q115" s="4"/>
      <c r="R115" s="53"/>
    </row>
    <row r="116" spans="2:21" s="4" customFormat="1" ht="12" customHeight="1">
      <c r="B116" s="101"/>
      <c r="J116" s="100"/>
      <c r="K116" s="100"/>
      <c r="L116" s="100"/>
      <c r="M116" s="99"/>
      <c r="N116" s="99"/>
      <c r="O116" s="99"/>
      <c r="P116" s="132"/>
      <c r="Q116" s="49"/>
      <c r="R116" s="53"/>
      <c r="S116" s="3"/>
      <c r="T116" s="3"/>
      <c r="U116" s="3"/>
    </row>
    <row r="117" spans="2:18" ht="34.5" customHeight="1">
      <c r="B117" s="186" t="s">
        <v>77</v>
      </c>
      <c r="C117" s="202" t="s">
        <v>76</v>
      </c>
      <c r="D117" s="201"/>
      <c r="E117" s="201"/>
      <c r="F117" s="201"/>
      <c r="G117" s="201"/>
      <c r="H117" s="201"/>
      <c r="I117" s="53"/>
      <c r="J117" s="200" t="s">
        <v>3</v>
      </c>
      <c r="K117" s="200"/>
      <c r="L117" s="200"/>
      <c r="M117" s="199" t="e">
        <f>M111/M107</f>
        <v>#DIV/0!</v>
      </c>
      <c r="N117" s="199"/>
      <c r="O117" s="199"/>
      <c r="P117" s="164"/>
      <c r="Q117" s="4"/>
      <c r="R117" s="53"/>
    </row>
    <row r="118" spans="2:21" s="4" customFormat="1" ht="12" customHeight="1">
      <c r="B118" s="101"/>
      <c r="J118" s="100"/>
      <c r="K118" s="100"/>
      <c r="L118" s="100"/>
      <c r="M118" s="99"/>
      <c r="N118" s="99"/>
      <c r="O118" s="99"/>
      <c r="P118" s="132"/>
      <c r="Q118" s="49"/>
      <c r="R118" s="53"/>
      <c r="S118" s="3"/>
      <c r="T118" s="3"/>
      <c r="U118" s="3"/>
    </row>
    <row r="119" spans="2:21" s="4" customFormat="1" ht="26.25" customHeight="1">
      <c r="B119" s="198" t="s">
        <v>75</v>
      </c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53"/>
      <c r="S119" s="3"/>
      <c r="T119" s="3"/>
      <c r="U119" s="3"/>
    </row>
    <row r="120" spans="2:16" s="4" customFormat="1" ht="1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9" s="2" customFormat="1" ht="25.5" customHeight="1">
      <c r="A121" s="3"/>
      <c r="B121" s="189" t="s">
        <v>74</v>
      </c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7"/>
      <c r="Q121" s="7"/>
      <c r="R121" s="7"/>
      <c r="S121" s="180"/>
    </row>
    <row r="122" spans="1:19" s="2" customFormat="1" ht="21" customHeight="1">
      <c r="A122" s="3"/>
      <c r="B122" s="142">
        <v>1</v>
      </c>
      <c r="C122" s="142"/>
      <c r="D122" s="142"/>
      <c r="E122" s="186">
        <v>2</v>
      </c>
      <c r="F122" s="186">
        <v>3</v>
      </c>
      <c r="G122" s="186">
        <v>4</v>
      </c>
      <c r="H122" s="186">
        <v>5</v>
      </c>
      <c r="I122" s="185">
        <v>6</v>
      </c>
      <c r="J122" s="142">
        <v>7</v>
      </c>
      <c r="K122" s="142"/>
      <c r="L122" s="142"/>
      <c r="M122" s="142">
        <v>8</v>
      </c>
      <c r="N122" s="142"/>
      <c r="O122" s="142"/>
      <c r="P122" s="184">
        <v>9</v>
      </c>
      <c r="Q122" s="7"/>
      <c r="R122" s="7"/>
      <c r="S122" s="180"/>
    </row>
    <row r="123" spans="1:19" s="2" customFormat="1" ht="25.5" customHeight="1">
      <c r="A123" s="3"/>
      <c r="B123" s="183" t="s">
        <v>63</v>
      </c>
      <c r="C123" s="182"/>
      <c r="D123" s="182"/>
      <c r="E123" s="182"/>
      <c r="F123" s="182"/>
      <c r="G123" s="182"/>
      <c r="H123" s="182"/>
      <c r="I123" s="181"/>
      <c r="J123" s="170">
        <f>M123/1.95583</f>
        <v>0</v>
      </c>
      <c r="K123" s="169"/>
      <c r="L123" s="168"/>
      <c r="M123" s="197">
        <f>N88</f>
        <v>0</v>
      </c>
      <c r="N123" s="196"/>
      <c r="O123" s="195"/>
      <c r="P123" s="164" t="s">
        <v>23</v>
      </c>
      <c r="Q123" s="7"/>
      <c r="R123" s="7"/>
      <c r="S123" s="180"/>
    </row>
    <row r="124" spans="1:19" s="2" customFormat="1" ht="22.5" customHeight="1">
      <c r="A124" s="3"/>
      <c r="B124" s="194" t="s">
        <v>62</v>
      </c>
      <c r="C124" s="194"/>
      <c r="D124" s="194"/>
      <c r="E124" s="194"/>
      <c r="F124" s="194"/>
      <c r="G124" s="176">
        <v>0.4</v>
      </c>
      <c r="H124" s="175" t="s">
        <v>47</v>
      </c>
      <c r="I124" s="174"/>
      <c r="J124" s="170">
        <f>M124/1.95583</f>
        <v>0</v>
      </c>
      <c r="K124" s="169"/>
      <c r="L124" s="168"/>
      <c r="M124" s="167">
        <f>M123*G124*I124</f>
        <v>0</v>
      </c>
      <c r="N124" s="166"/>
      <c r="O124" s="165"/>
      <c r="P124" s="164" t="s">
        <v>23</v>
      </c>
      <c r="Q124" s="7"/>
      <c r="R124" s="163"/>
      <c r="S124" s="180"/>
    </row>
    <row r="125" spans="2:21" ht="30" customHeight="1">
      <c r="B125" s="194" t="s">
        <v>61</v>
      </c>
      <c r="C125" s="194"/>
      <c r="D125" s="194"/>
      <c r="E125" s="194"/>
      <c r="F125" s="194"/>
      <c r="G125" s="176">
        <v>0.6</v>
      </c>
      <c r="H125" s="175" t="s">
        <v>47</v>
      </c>
      <c r="I125" s="174"/>
      <c r="J125" s="170">
        <f>M125/1.95583</f>
        <v>0</v>
      </c>
      <c r="K125" s="169"/>
      <c r="L125" s="168"/>
      <c r="M125" s="167">
        <f>M123*G125*I125</f>
        <v>0</v>
      </c>
      <c r="N125" s="166"/>
      <c r="O125" s="165"/>
      <c r="P125" s="164" t="s">
        <v>23</v>
      </c>
      <c r="Q125" s="4"/>
      <c r="R125" s="163"/>
      <c r="S125" s="1"/>
      <c r="T125" s="1"/>
      <c r="U125" s="1"/>
    </row>
    <row r="126" spans="1:19" s="2" customFormat="1" ht="25.5" customHeight="1">
      <c r="A126" s="3"/>
      <c r="B126" s="189" t="s">
        <v>73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7"/>
      <c r="Q126" s="7"/>
      <c r="R126" s="7"/>
      <c r="S126" s="180"/>
    </row>
    <row r="127" spans="1:19" s="2" customFormat="1" ht="21" customHeight="1">
      <c r="A127" s="3"/>
      <c r="B127" s="142">
        <v>1</v>
      </c>
      <c r="C127" s="142"/>
      <c r="D127" s="142"/>
      <c r="E127" s="186">
        <v>2</v>
      </c>
      <c r="F127" s="186">
        <v>3</v>
      </c>
      <c r="G127" s="186">
        <v>4</v>
      </c>
      <c r="H127" s="186">
        <v>5</v>
      </c>
      <c r="I127" s="185">
        <v>6</v>
      </c>
      <c r="J127" s="142">
        <v>7</v>
      </c>
      <c r="K127" s="142"/>
      <c r="L127" s="142"/>
      <c r="M127" s="142">
        <v>8</v>
      </c>
      <c r="N127" s="142"/>
      <c r="O127" s="142"/>
      <c r="P127" s="184">
        <v>9</v>
      </c>
      <c r="Q127" s="7"/>
      <c r="R127" s="7"/>
      <c r="S127" s="180"/>
    </row>
    <row r="128" spans="1:19" s="2" customFormat="1" ht="25.5" customHeight="1">
      <c r="A128" s="3"/>
      <c r="B128" s="183" t="s">
        <v>63</v>
      </c>
      <c r="C128" s="182"/>
      <c r="D128" s="182"/>
      <c r="E128" s="182"/>
      <c r="F128" s="182"/>
      <c r="G128" s="182"/>
      <c r="H128" s="182"/>
      <c r="I128" s="181"/>
      <c r="J128" s="170">
        <f>M128/1.95583</f>
        <v>0</v>
      </c>
      <c r="K128" s="169"/>
      <c r="L128" s="168"/>
      <c r="M128" s="197">
        <v>0</v>
      </c>
      <c r="N128" s="196"/>
      <c r="O128" s="195"/>
      <c r="P128" s="164" t="s">
        <v>23</v>
      </c>
      <c r="Q128" s="7"/>
      <c r="R128" s="7"/>
      <c r="S128" s="180"/>
    </row>
    <row r="129" spans="1:19" s="2" customFormat="1" ht="22.5" customHeight="1">
      <c r="A129" s="3"/>
      <c r="B129" s="194" t="s">
        <v>62</v>
      </c>
      <c r="C129" s="194"/>
      <c r="D129" s="194"/>
      <c r="E129" s="194"/>
      <c r="F129" s="194"/>
      <c r="G129" s="176">
        <v>0.4</v>
      </c>
      <c r="H129" s="175" t="s">
        <v>47</v>
      </c>
      <c r="I129" s="174"/>
      <c r="J129" s="170">
        <f>M129/1.95583</f>
        <v>0</v>
      </c>
      <c r="K129" s="169"/>
      <c r="L129" s="168"/>
      <c r="M129" s="167">
        <f>M128*G129*I129</f>
        <v>0</v>
      </c>
      <c r="N129" s="166"/>
      <c r="O129" s="165"/>
      <c r="P129" s="164" t="s">
        <v>23</v>
      </c>
      <c r="Q129" s="7"/>
      <c r="R129" s="163"/>
      <c r="S129" s="180"/>
    </row>
    <row r="130" spans="2:21" ht="30" customHeight="1">
      <c r="B130" s="194" t="s">
        <v>61</v>
      </c>
      <c r="C130" s="194"/>
      <c r="D130" s="194"/>
      <c r="E130" s="194"/>
      <c r="F130" s="194"/>
      <c r="G130" s="176">
        <v>0.6</v>
      </c>
      <c r="H130" s="175" t="s">
        <v>47</v>
      </c>
      <c r="I130" s="174"/>
      <c r="J130" s="170">
        <f>M130/1.95583</f>
        <v>0</v>
      </c>
      <c r="K130" s="169"/>
      <c r="L130" s="168"/>
      <c r="M130" s="167">
        <f>M128*G130*I130</f>
        <v>0</v>
      </c>
      <c r="N130" s="166"/>
      <c r="O130" s="165"/>
      <c r="P130" s="164" t="s">
        <v>23</v>
      </c>
      <c r="Q130" s="4"/>
      <c r="R130" s="163"/>
      <c r="S130" s="1"/>
      <c r="T130" s="1"/>
      <c r="U130" s="1"/>
    </row>
    <row r="131" spans="1:19" s="2" customFormat="1" ht="25.5" customHeight="1">
      <c r="A131" s="3"/>
      <c r="B131" s="189" t="s">
        <v>72</v>
      </c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7"/>
      <c r="Q131" s="7"/>
      <c r="R131" s="7"/>
      <c r="S131" s="180"/>
    </row>
    <row r="132" spans="1:19" s="2" customFormat="1" ht="21" customHeight="1">
      <c r="A132" s="3"/>
      <c r="B132" s="142">
        <v>1</v>
      </c>
      <c r="C132" s="142"/>
      <c r="D132" s="142"/>
      <c r="E132" s="186">
        <v>2</v>
      </c>
      <c r="F132" s="186">
        <v>3</v>
      </c>
      <c r="G132" s="186">
        <v>4</v>
      </c>
      <c r="H132" s="186">
        <v>5</v>
      </c>
      <c r="I132" s="185">
        <v>6</v>
      </c>
      <c r="J132" s="142">
        <v>7</v>
      </c>
      <c r="K132" s="142"/>
      <c r="L132" s="142"/>
      <c r="M132" s="142">
        <v>8</v>
      </c>
      <c r="N132" s="142"/>
      <c r="O132" s="142"/>
      <c r="P132" s="184">
        <v>9</v>
      </c>
      <c r="Q132" s="7"/>
      <c r="R132" s="7"/>
      <c r="S132" s="180"/>
    </row>
    <row r="133" spans="1:19" s="2" customFormat="1" ht="25.5" customHeight="1">
      <c r="A133" s="3"/>
      <c r="B133" s="183" t="s">
        <v>63</v>
      </c>
      <c r="C133" s="182"/>
      <c r="D133" s="182"/>
      <c r="E133" s="182"/>
      <c r="F133" s="182"/>
      <c r="G133" s="182"/>
      <c r="H133" s="182"/>
      <c r="I133" s="181"/>
      <c r="J133" s="170">
        <f>M133/1.95583</f>
        <v>0</v>
      </c>
      <c r="K133" s="169"/>
      <c r="L133" s="168"/>
      <c r="M133" s="197">
        <v>0</v>
      </c>
      <c r="N133" s="196"/>
      <c r="O133" s="195"/>
      <c r="P133" s="164" t="s">
        <v>23</v>
      </c>
      <c r="Q133" s="7"/>
      <c r="R133" s="7"/>
      <c r="S133" s="180"/>
    </row>
    <row r="134" spans="1:19" s="2" customFormat="1" ht="22.5" customHeight="1">
      <c r="A134" s="3"/>
      <c r="B134" s="194" t="s">
        <v>62</v>
      </c>
      <c r="C134" s="194"/>
      <c r="D134" s="194"/>
      <c r="E134" s="194"/>
      <c r="F134" s="194"/>
      <c r="G134" s="176">
        <v>0.4</v>
      </c>
      <c r="H134" s="175" t="s">
        <v>47</v>
      </c>
      <c r="I134" s="174"/>
      <c r="J134" s="170">
        <f>M134/1.95583</f>
        <v>0</v>
      </c>
      <c r="K134" s="169"/>
      <c r="L134" s="168"/>
      <c r="M134" s="167">
        <f>M133*G134*I134</f>
        <v>0</v>
      </c>
      <c r="N134" s="166"/>
      <c r="O134" s="165"/>
      <c r="P134" s="164" t="s">
        <v>23</v>
      </c>
      <c r="Q134" s="7"/>
      <c r="R134" s="163"/>
      <c r="S134" s="180"/>
    </row>
    <row r="135" spans="2:21" ht="30" customHeight="1">
      <c r="B135" s="194" t="s">
        <v>61</v>
      </c>
      <c r="C135" s="194"/>
      <c r="D135" s="194"/>
      <c r="E135" s="194"/>
      <c r="F135" s="194"/>
      <c r="G135" s="176">
        <v>0.6</v>
      </c>
      <c r="H135" s="175" t="s">
        <v>47</v>
      </c>
      <c r="I135" s="174"/>
      <c r="J135" s="170">
        <f>M135/1.95583</f>
        <v>0</v>
      </c>
      <c r="K135" s="169"/>
      <c r="L135" s="168"/>
      <c r="M135" s="167">
        <f>M133*G135*I135</f>
        <v>0</v>
      </c>
      <c r="N135" s="166"/>
      <c r="O135" s="165"/>
      <c r="P135" s="164" t="s">
        <v>23</v>
      </c>
      <c r="Q135" s="4"/>
      <c r="R135" s="163"/>
      <c r="S135" s="1"/>
      <c r="T135" s="1"/>
      <c r="U135" s="1"/>
    </row>
    <row r="136" spans="1:19" s="2" customFormat="1" ht="25.5" customHeight="1">
      <c r="A136" s="3"/>
      <c r="B136" s="189" t="s">
        <v>71</v>
      </c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7"/>
      <c r="Q136" s="7"/>
      <c r="R136" s="7"/>
      <c r="S136" s="180"/>
    </row>
    <row r="137" spans="1:19" s="2" customFormat="1" ht="21" customHeight="1">
      <c r="A137" s="3"/>
      <c r="B137" s="142">
        <v>1</v>
      </c>
      <c r="C137" s="142"/>
      <c r="D137" s="142"/>
      <c r="E137" s="186">
        <v>2</v>
      </c>
      <c r="F137" s="186">
        <v>3</v>
      </c>
      <c r="G137" s="186">
        <v>4</v>
      </c>
      <c r="H137" s="186">
        <v>5</v>
      </c>
      <c r="I137" s="185">
        <v>6</v>
      </c>
      <c r="J137" s="142">
        <v>7</v>
      </c>
      <c r="K137" s="142"/>
      <c r="L137" s="142"/>
      <c r="M137" s="142">
        <v>8</v>
      </c>
      <c r="N137" s="142"/>
      <c r="O137" s="142"/>
      <c r="P137" s="184">
        <v>9</v>
      </c>
      <c r="Q137" s="7"/>
      <c r="R137" s="7"/>
      <c r="S137" s="180"/>
    </row>
    <row r="138" spans="1:19" s="2" customFormat="1" ht="25.5" customHeight="1">
      <c r="A138" s="3"/>
      <c r="B138" s="183" t="s">
        <v>63</v>
      </c>
      <c r="C138" s="182"/>
      <c r="D138" s="182"/>
      <c r="E138" s="182"/>
      <c r="F138" s="182"/>
      <c r="G138" s="182"/>
      <c r="H138" s="182"/>
      <c r="I138" s="181"/>
      <c r="J138" s="170">
        <f>M138/1.95583</f>
        <v>0</v>
      </c>
      <c r="K138" s="169"/>
      <c r="L138" s="168"/>
      <c r="M138" s="197">
        <v>0</v>
      </c>
      <c r="N138" s="196"/>
      <c r="O138" s="195"/>
      <c r="P138" s="164" t="s">
        <v>23</v>
      </c>
      <c r="Q138" s="7"/>
      <c r="R138" s="7"/>
      <c r="S138" s="180"/>
    </row>
    <row r="139" spans="1:19" s="2" customFormat="1" ht="22.5" customHeight="1">
      <c r="A139" s="3"/>
      <c r="B139" s="194" t="s">
        <v>62</v>
      </c>
      <c r="C139" s="194"/>
      <c r="D139" s="194"/>
      <c r="E139" s="194"/>
      <c r="F139" s="194"/>
      <c r="G139" s="176">
        <v>0.4</v>
      </c>
      <c r="H139" s="175" t="s">
        <v>47</v>
      </c>
      <c r="I139" s="174"/>
      <c r="J139" s="170">
        <f>M139/1.95583</f>
        <v>0</v>
      </c>
      <c r="K139" s="169"/>
      <c r="L139" s="168"/>
      <c r="M139" s="167">
        <f>M138*G139*I139</f>
        <v>0</v>
      </c>
      <c r="N139" s="166"/>
      <c r="O139" s="165"/>
      <c r="P139" s="164" t="s">
        <v>23</v>
      </c>
      <c r="Q139" s="7"/>
      <c r="R139" s="163"/>
      <c r="S139" s="180"/>
    </row>
    <row r="140" spans="2:21" ht="30" customHeight="1">
      <c r="B140" s="194" t="s">
        <v>61</v>
      </c>
      <c r="C140" s="194"/>
      <c r="D140" s="194"/>
      <c r="E140" s="194"/>
      <c r="F140" s="194"/>
      <c r="G140" s="176">
        <v>0.6</v>
      </c>
      <c r="H140" s="175" t="s">
        <v>47</v>
      </c>
      <c r="I140" s="174"/>
      <c r="J140" s="170">
        <f>M140/1.95583</f>
        <v>0</v>
      </c>
      <c r="K140" s="169"/>
      <c r="L140" s="168"/>
      <c r="M140" s="167">
        <f>M138*G140*I140</f>
        <v>0</v>
      </c>
      <c r="N140" s="166"/>
      <c r="O140" s="165"/>
      <c r="P140" s="164" t="s">
        <v>23</v>
      </c>
      <c r="Q140" s="4"/>
      <c r="R140" s="163"/>
      <c r="S140" s="1"/>
      <c r="T140" s="1"/>
      <c r="U140" s="1"/>
    </row>
    <row r="141" spans="1:19" s="2" customFormat="1" ht="25.5" customHeight="1">
      <c r="A141" s="3"/>
      <c r="B141" s="189" t="s">
        <v>70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7"/>
      <c r="Q141" s="7"/>
      <c r="R141" s="7"/>
      <c r="S141" s="180"/>
    </row>
    <row r="142" spans="1:19" s="2" customFormat="1" ht="21" customHeight="1">
      <c r="A142" s="3"/>
      <c r="B142" s="142">
        <v>1</v>
      </c>
      <c r="C142" s="142"/>
      <c r="D142" s="142"/>
      <c r="E142" s="186">
        <v>2</v>
      </c>
      <c r="F142" s="186">
        <v>3</v>
      </c>
      <c r="G142" s="186">
        <v>4</v>
      </c>
      <c r="H142" s="186">
        <v>5</v>
      </c>
      <c r="I142" s="185">
        <v>6</v>
      </c>
      <c r="J142" s="142">
        <v>7</v>
      </c>
      <c r="K142" s="142"/>
      <c r="L142" s="142"/>
      <c r="M142" s="142">
        <v>8</v>
      </c>
      <c r="N142" s="142"/>
      <c r="O142" s="142"/>
      <c r="P142" s="184">
        <v>9</v>
      </c>
      <c r="Q142" s="7"/>
      <c r="R142" s="7"/>
      <c r="S142" s="180"/>
    </row>
    <row r="143" spans="1:19" s="2" customFormat="1" ht="25.5" customHeight="1">
      <c r="A143" s="3"/>
      <c r="B143" s="183" t="s">
        <v>63</v>
      </c>
      <c r="C143" s="182"/>
      <c r="D143" s="182"/>
      <c r="E143" s="182"/>
      <c r="F143" s="182"/>
      <c r="G143" s="182"/>
      <c r="H143" s="182"/>
      <c r="I143" s="181"/>
      <c r="J143" s="170">
        <f>M143/1.95583</f>
        <v>0</v>
      </c>
      <c r="K143" s="169"/>
      <c r="L143" s="168"/>
      <c r="M143" s="197">
        <v>0</v>
      </c>
      <c r="N143" s="196"/>
      <c r="O143" s="195"/>
      <c r="P143" s="164" t="s">
        <v>23</v>
      </c>
      <c r="Q143" s="7"/>
      <c r="R143" s="7"/>
      <c r="S143" s="180"/>
    </row>
    <row r="144" spans="1:19" s="2" customFormat="1" ht="22.5" customHeight="1">
      <c r="A144" s="3"/>
      <c r="B144" s="194" t="s">
        <v>62</v>
      </c>
      <c r="C144" s="194"/>
      <c r="D144" s="194"/>
      <c r="E144" s="194"/>
      <c r="F144" s="194"/>
      <c r="G144" s="176">
        <v>0.4</v>
      </c>
      <c r="H144" s="175" t="s">
        <v>47</v>
      </c>
      <c r="I144" s="174"/>
      <c r="J144" s="170">
        <f>M144/1.95583</f>
        <v>0</v>
      </c>
      <c r="K144" s="169"/>
      <c r="L144" s="168"/>
      <c r="M144" s="167">
        <f>M143*G144*I144</f>
        <v>0</v>
      </c>
      <c r="N144" s="166"/>
      <c r="O144" s="165"/>
      <c r="P144" s="164" t="s">
        <v>23</v>
      </c>
      <c r="Q144" s="7"/>
      <c r="R144" s="163"/>
      <c r="S144" s="180"/>
    </row>
    <row r="145" spans="2:21" ht="30" customHeight="1">
      <c r="B145" s="194" t="s">
        <v>61</v>
      </c>
      <c r="C145" s="194"/>
      <c r="D145" s="194"/>
      <c r="E145" s="194"/>
      <c r="F145" s="194"/>
      <c r="G145" s="176">
        <v>0.6</v>
      </c>
      <c r="H145" s="175" t="s">
        <v>47</v>
      </c>
      <c r="I145" s="174"/>
      <c r="J145" s="170">
        <f>M145/1.95583</f>
        <v>0</v>
      </c>
      <c r="K145" s="169"/>
      <c r="L145" s="168"/>
      <c r="M145" s="167">
        <f>M143*G145*I145</f>
        <v>0</v>
      </c>
      <c r="N145" s="166"/>
      <c r="O145" s="165"/>
      <c r="P145" s="164" t="s">
        <v>23</v>
      </c>
      <c r="Q145" s="4"/>
      <c r="R145" s="163"/>
      <c r="S145" s="1"/>
      <c r="T145" s="1"/>
      <c r="U145" s="1"/>
    </row>
    <row r="146" spans="1:19" s="2" customFormat="1" ht="25.5" customHeight="1">
      <c r="A146" s="3"/>
      <c r="B146" s="189" t="s">
        <v>69</v>
      </c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7"/>
      <c r="Q146" s="7"/>
      <c r="R146" s="7"/>
      <c r="S146" s="180"/>
    </row>
    <row r="147" spans="1:19" s="2" customFormat="1" ht="21" customHeight="1">
      <c r="A147" s="3"/>
      <c r="B147" s="142">
        <v>1</v>
      </c>
      <c r="C147" s="142"/>
      <c r="D147" s="142"/>
      <c r="E147" s="186">
        <v>2</v>
      </c>
      <c r="F147" s="186">
        <v>3</v>
      </c>
      <c r="G147" s="186">
        <v>4</v>
      </c>
      <c r="H147" s="186">
        <v>5</v>
      </c>
      <c r="I147" s="185">
        <v>6</v>
      </c>
      <c r="J147" s="142">
        <v>7</v>
      </c>
      <c r="K147" s="142"/>
      <c r="L147" s="142"/>
      <c r="M147" s="142">
        <v>8</v>
      </c>
      <c r="N147" s="142"/>
      <c r="O147" s="142"/>
      <c r="P147" s="184">
        <v>9</v>
      </c>
      <c r="Q147" s="7"/>
      <c r="R147" s="7"/>
      <c r="S147" s="180"/>
    </row>
    <row r="148" spans="1:19" s="2" customFormat="1" ht="25.5" customHeight="1">
      <c r="A148" s="3"/>
      <c r="B148" s="183" t="s">
        <v>63</v>
      </c>
      <c r="C148" s="182"/>
      <c r="D148" s="182"/>
      <c r="E148" s="182"/>
      <c r="F148" s="182"/>
      <c r="G148" s="182"/>
      <c r="H148" s="182"/>
      <c r="I148" s="181"/>
      <c r="J148" s="170">
        <f>M148/1.95583</f>
        <v>0</v>
      </c>
      <c r="K148" s="169"/>
      <c r="L148" s="168"/>
      <c r="M148" s="197">
        <v>0</v>
      </c>
      <c r="N148" s="196"/>
      <c r="O148" s="195"/>
      <c r="P148" s="164" t="s">
        <v>23</v>
      </c>
      <c r="Q148" s="7"/>
      <c r="R148" s="7"/>
      <c r="S148" s="180"/>
    </row>
    <row r="149" spans="1:19" s="2" customFormat="1" ht="22.5" customHeight="1">
      <c r="A149" s="3"/>
      <c r="B149" s="194" t="s">
        <v>62</v>
      </c>
      <c r="C149" s="194"/>
      <c r="D149" s="194"/>
      <c r="E149" s="194"/>
      <c r="F149" s="194"/>
      <c r="G149" s="176">
        <v>0.4</v>
      </c>
      <c r="H149" s="175" t="s">
        <v>47</v>
      </c>
      <c r="I149" s="174"/>
      <c r="J149" s="170">
        <f>M149/1.95583</f>
        <v>0</v>
      </c>
      <c r="K149" s="169"/>
      <c r="L149" s="168"/>
      <c r="M149" s="167">
        <f>M148*G149*I149</f>
        <v>0</v>
      </c>
      <c r="N149" s="166"/>
      <c r="O149" s="165"/>
      <c r="P149" s="164" t="s">
        <v>23</v>
      </c>
      <c r="Q149" s="7"/>
      <c r="R149" s="163"/>
      <c r="S149" s="180"/>
    </row>
    <row r="150" spans="2:21" ht="30" customHeight="1">
      <c r="B150" s="194" t="s">
        <v>61</v>
      </c>
      <c r="C150" s="194"/>
      <c r="D150" s="194"/>
      <c r="E150" s="194"/>
      <c r="F150" s="194"/>
      <c r="G150" s="176">
        <v>0.6</v>
      </c>
      <c r="H150" s="175" t="s">
        <v>47</v>
      </c>
      <c r="I150" s="174"/>
      <c r="J150" s="170">
        <f>M150/1.95583</f>
        <v>0</v>
      </c>
      <c r="K150" s="169"/>
      <c r="L150" s="168"/>
      <c r="M150" s="167">
        <f>M148*G150*I150</f>
        <v>0</v>
      </c>
      <c r="N150" s="166"/>
      <c r="O150" s="165"/>
      <c r="P150" s="164" t="s">
        <v>23</v>
      </c>
      <c r="Q150" s="4"/>
      <c r="R150" s="163"/>
      <c r="S150" s="1"/>
      <c r="T150" s="1"/>
      <c r="U150" s="1"/>
    </row>
    <row r="151" spans="1:19" s="2" customFormat="1" ht="25.5" customHeight="1">
      <c r="A151" s="3"/>
      <c r="B151" s="189" t="s">
        <v>68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7"/>
      <c r="Q151" s="7"/>
      <c r="R151" s="7"/>
      <c r="S151" s="180"/>
    </row>
    <row r="152" spans="1:19" s="2" customFormat="1" ht="21" customHeight="1">
      <c r="A152" s="3"/>
      <c r="B152" s="142">
        <v>1</v>
      </c>
      <c r="C152" s="142"/>
      <c r="D152" s="142"/>
      <c r="E152" s="186">
        <v>2</v>
      </c>
      <c r="F152" s="186">
        <v>3</v>
      </c>
      <c r="G152" s="186">
        <v>4</v>
      </c>
      <c r="H152" s="186">
        <v>5</v>
      </c>
      <c r="I152" s="185">
        <v>6</v>
      </c>
      <c r="J152" s="142">
        <v>7</v>
      </c>
      <c r="K152" s="142"/>
      <c r="L152" s="142"/>
      <c r="M152" s="142">
        <v>8</v>
      </c>
      <c r="N152" s="142"/>
      <c r="O152" s="142"/>
      <c r="P152" s="184">
        <v>9</v>
      </c>
      <c r="Q152" s="7"/>
      <c r="R152" s="7"/>
      <c r="S152" s="180"/>
    </row>
    <row r="153" spans="1:19" s="2" customFormat="1" ht="25.5" customHeight="1">
      <c r="A153" s="3"/>
      <c r="B153" s="183" t="s">
        <v>67</v>
      </c>
      <c r="C153" s="182"/>
      <c r="D153" s="182"/>
      <c r="E153" s="182"/>
      <c r="F153" s="182"/>
      <c r="G153" s="182"/>
      <c r="H153" s="182"/>
      <c r="I153" s="181"/>
      <c r="J153" s="170">
        <f>M153/1.95583</f>
        <v>0</v>
      </c>
      <c r="K153" s="169"/>
      <c r="L153" s="168"/>
      <c r="M153" s="197">
        <f>N83</f>
        <v>0</v>
      </c>
      <c r="N153" s="196"/>
      <c r="O153" s="195"/>
      <c r="P153" s="164" t="s">
        <v>23</v>
      </c>
      <c r="Q153" s="7"/>
      <c r="R153" s="7"/>
      <c r="S153" s="180"/>
    </row>
    <row r="154" spans="1:19" s="2" customFormat="1" ht="22.5" customHeight="1">
      <c r="A154" s="3"/>
      <c r="B154" s="194" t="s">
        <v>62</v>
      </c>
      <c r="C154" s="194"/>
      <c r="D154" s="194"/>
      <c r="E154" s="194"/>
      <c r="F154" s="194"/>
      <c r="G154" s="176">
        <v>0.2</v>
      </c>
      <c r="H154" s="175" t="s">
        <v>47</v>
      </c>
      <c r="I154" s="174"/>
      <c r="J154" s="170">
        <f>M154/1.95583</f>
        <v>0</v>
      </c>
      <c r="K154" s="169"/>
      <c r="L154" s="168"/>
      <c r="M154" s="167">
        <f>M153*G154*I154</f>
        <v>0</v>
      </c>
      <c r="N154" s="166"/>
      <c r="O154" s="165"/>
      <c r="P154" s="164" t="s">
        <v>23</v>
      </c>
      <c r="Q154" s="7"/>
      <c r="R154" s="163"/>
      <c r="S154" s="180"/>
    </row>
    <row r="155" spans="2:21" ht="30" customHeight="1">
      <c r="B155" s="194" t="s">
        <v>61</v>
      </c>
      <c r="C155" s="194"/>
      <c r="D155" s="194"/>
      <c r="E155" s="194"/>
      <c r="F155" s="194"/>
      <c r="G155" s="176">
        <v>0.4</v>
      </c>
      <c r="H155" s="175" t="s">
        <v>47</v>
      </c>
      <c r="I155" s="174"/>
      <c r="J155" s="170">
        <f>M155/1.95583</f>
        <v>0</v>
      </c>
      <c r="K155" s="169"/>
      <c r="L155" s="168"/>
      <c r="M155" s="167">
        <f>M153*G155*I155</f>
        <v>0</v>
      </c>
      <c r="N155" s="166"/>
      <c r="O155" s="165"/>
      <c r="P155" s="164" t="s">
        <v>23</v>
      </c>
      <c r="Q155" s="4"/>
      <c r="R155" s="163"/>
      <c r="S155" s="1"/>
      <c r="T155" s="1"/>
      <c r="U155" s="1"/>
    </row>
    <row r="156" spans="1:19" s="2" customFormat="1" ht="25.5" customHeight="1">
      <c r="A156" s="3"/>
      <c r="B156" s="189" t="s">
        <v>66</v>
      </c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7"/>
      <c r="Q156" s="7"/>
      <c r="R156" s="7"/>
      <c r="S156" s="180"/>
    </row>
    <row r="157" spans="1:19" s="2" customFormat="1" ht="21" customHeight="1">
      <c r="A157" s="3"/>
      <c r="B157" s="142">
        <v>1</v>
      </c>
      <c r="C157" s="142"/>
      <c r="D157" s="142"/>
      <c r="E157" s="186">
        <v>2</v>
      </c>
      <c r="F157" s="186">
        <v>3</v>
      </c>
      <c r="G157" s="186">
        <v>4</v>
      </c>
      <c r="H157" s="186">
        <v>5</v>
      </c>
      <c r="I157" s="185">
        <v>6</v>
      </c>
      <c r="J157" s="142">
        <v>7</v>
      </c>
      <c r="K157" s="142"/>
      <c r="L157" s="142"/>
      <c r="M157" s="142">
        <v>8</v>
      </c>
      <c r="N157" s="142"/>
      <c r="O157" s="142"/>
      <c r="P157" s="184">
        <v>9</v>
      </c>
      <c r="Q157" s="7"/>
      <c r="R157" s="7"/>
      <c r="S157" s="180"/>
    </row>
    <row r="158" spans="1:19" s="2" customFormat="1" ht="25.5" customHeight="1">
      <c r="A158" s="3"/>
      <c r="B158" s="183" t="s">
        <v>63</v>
      </c>
      <c r="C158" s="182"/>
      <c r="D158" s="182"/>
      <c r="E158" s="182"/>
      <c r="F158" s="182"/>
      <c r="G158" s="182"/>
      <c r="H158" s="182"/>
      <c r="I158" s="181"/>
      <c r="J158" s="170">
        <f>M158/1.95583</f>
        <v>0</v>
      </c>
      <c r="K158" s="169"/>
      <c r="L158" s="168"/>
      <c r="M158" s="197">
        <v>0</v>
      </c>
      <c r="N158" s="196"/>
      <c r="O158" s="195"/>
      <c r="P158" s="164" t="s">
        <v>23</v>
      </c>
      <c r="Q158" s="7"/>
      <c r="R158" s="7"/>
      <c r="S158" s="180"/>
    </row>
    <row r="159" spans="1:19" s="2" customFormat="1" ht="22.5" customHeight="1">
      <c r="A159" s="3"/>
      <c r="B159" s="194" t="s">
        <v>62</v>
      </c>
      <c r="C159" s="194"/>
      <c r="D159" s="194"/>
      <c r="E159" s="194"/>
      <c r="F159" s="194"/>
      <c r="G159" s="176">
        <v>0.4</v>
      </c>
      <c r="H159" s="175" t="s">
        <v>47</v>
      </c>
      <c r="I159" s="174"/>
      <c r="J159" s="170">
        <f>M159/1.95583</f>
        <v>0</v>
      </c>
      <c r="K159" s="169"/>
      <c r="L159" s="168"/>
      <c r="M159" s="167">
        <f>M158*G159*I159</f>
        <v>0</v>
      </c>
      <c r="N159" s="166"/>
      <c r="O159" s="165"/>
      <c r="P159" s="164" t="s">
        <v>23</v>
      </c>
      <c r="Q159" s="7"/>
      <c r="R159" s="163"/>
      <c r="S159" s="180"/>
    </row>
    <row r="160" spans="2:21" ht="30" customHeight="1">
      <c r="B160" s="194" t="s">
        <v>61</v>
      </c>
      <c r="C160" s="194"/>
      <c r="D160" s="194"/>
      <c r="E160" s="194"/>
      <c r="F160" s="194"/>
      <c r="G160" s="176">
        <v>0.6</v>
      </c>
      <c r="H160" s="175" t="s">
        <v>47</v>
      </c>
      <c r="I160" s="174"/>
      <c r="J160" s="170">
        <f>M160/1.95583</f>
        <v>0</v>
      </c>
      <c r="K160" s="169"/>
      <c r="L160" s="168"/>
      <c r="M160" s="167">
        <f>M158*G160*I160</f>
        <v>0</v>
      </c>
      <c r="N160" s="166"/>
      <c r="O160" s="165"/>
      <c r="P160" s="164" t="s">
        <v>23</v>
      </c>
      <c r="Q160" s="4"/>
      <c r="R160" s="163"/>
      <c r="S160" s="1"/>
      <c r="T160" s="1"/>
      <c r="U160" s="1"/>
    </row>
    <row r="161" spans="1:19" s="2" customFormat="1" ht="25.5" customHeight="1">
      <c r="A161" s="3"/>
      <c r="B161" s="189" t="s">
        <v>65</v>
      </c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7"/>
      <c r="Q161" s="7"/>
      <c r="R161" s="7"/>
      <c r="S161" s="180"/>
    </row>
    <row r="162" spans="1:19" s="2" customFormat="1" ht="21" customHeight="1">
      <c r="A162" s="3"/>
      <c r="B162" s="142">
        <v>1</v>
      </c>
      <c r="C162" s="142"/>
      <c r="D162" s="142"/>
      <c r="E162" s="186">
        <v>2</v>
      </c>
      <c r="F162" s="186">
        <v>3</v>
      </c>
      <c r="G162" s="186">
        <v>4</v>
      </c>
      <c r="H162" s="186">
        <v>5</v>
      </c>
      <c r="I162" s="185">
        <v>6</v>
      </c>
      <c r="J162" s="142">
        <v>7</v>
      </c>
      <c r="K162" s="142"/>
      <c r="L162" s="142"/>
      <c r="M162" s="142">
        <v>8</v>
      </c>
      <c r="N162" s="142"/>
      <c r="O162" s="142"/>
      <c r="P162" s="184">
        <v>9</v>
      </c>
      <c r="Q162" s="7"/>
      <c r="R162" s="7"/>
      <c r="S162" s="180"/>
    </row>
    <row r="163" spans="1:19" s="2" customFormat="1" ht="25.5" customHeight="1">
      <c r="A163" s="3"/>
      <c r="B163" s="183" t="s">
        <v>63</v>
      </c>
      <c r="C163" s="182"/>
      <c r="D163" s="182"/>
      <c r="E163" s="182"/>
      <c r="F163" s="182"/>
      <c r="G163" s="182"/>
      <c r="H163" s="182"/>
      <c r="I163" s="181"/>
      <c r="J163" s="170">
        <f>M163/1.95583</f>
        <v>0</v>
      </c>
      <c r="K163" s="169"/>
      <c r="L163" s="168"/>
      <c r="M163" s="197">
        <v>0</v>
      </c>
      <c r="N163" s="196"/>
      <c r="O163" s="195"/>
      <c r="P163" s="164" t="s">
        <v>23</v>
      </c>
      <c r="Q163" s="7"/>
      <c r="R163" s="7"/>
      <c r="S163" s="180"/>
    </row>
    <row r="164" spans="1:19" s="2" customFormat="1" ht="22.5" customHeight="1">
      <c r="A164" s="3"/>
      <c r="B164" s="194" t="s">
        <v>62</v>
      </c>
      <c r="C164" s="194"/>
      <c r="D164" s="194"/>
      <c r="E164" s="194"/>
      <c r="F164" s="194"/>
      <c r="G164" s="176">
        <v>0.4</v>
      </c>
      <c r="H164" s="175" t="s">
        <v>47</v>
      </c>
      <c r="I164" s="174"/>
      <c r="J164" s="170">
        <f>M164/1.95583</f>
        <v>0</v>
      </c>
      <c r="K164" s="169"/>
      <c r="L164" s="168"/>
      <c r="M164" s="167">
        <f>M163*G164*I164</f>
        <v>0</v>
      </c>
      <c r="N164" s="166"/>
      <c r="O164" s="165"/>
      <c r="P164" s="164" t="s">
        <v>23</v>
      </c>
      <c r="Q164" s="7"/>
      <c r="R164" s="163"/>
      <c r="S164" s="180"/>
    </row>
    <row r="165" spans="2:21" ht="30" customHeight="1">
      <c r="B165" s="194" t="s">
        <v>61</v>
      </c>
      <c r="C165" s="194"/>
      <c r="D165" s="194"/>
      <c r="E165" s="194"/>
      <c r="F165" s="194"/>
      <c r="G165" s="176">
        <v>0.6</v>
      </c>
      <c r="H165" s="175" t="s">
        <v>47</v>
      </c>
      <c r="I165" s="174"/>
      <c r="J165" s="170">
        <f>M165/1.95583</f>
        <v>0</v>
      </c>
      <c r="K165" s="169"/>
      <c r="L165" s="168"/>
      <c r="M165" s="167">
        <f>M163*G165*I165</f>
        <v>0</v>
      </c>
      <c r="N165" s="166"/>
      <c r="O165" s="165"/>
      <c r="P165" s="164" t="s">
        <v>23</v>
      </c>
      <c r="Q165" s="4"/>
      <c r="R165" s="163"/>
      <c r="S165" s="1"/>
      <c r="T165" s="1"/>
      <c r="U165" s="1"/>
    </row>
    <row r="166" spans="1:19" s="2" customFormat="1" ht="25.5" customHeight="1">
      <c r="A166" s="3"/>
      <c r="B166" s="189" t="s">
        <v>64</v>
      </c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7"/>
      <c r="Q166" s="7"/>
      <c r="R166" s="7"/>
      <c r="S166" s="180"/>
    </row>
    <row r="167" spans="1:19" s="2" customFormat="1" ht="21" customHeight="1">
      <c r="A167" s="3"/>
      <c r="B167" s="142">
        <v>1</v>
      </c>
      <c r="C167" s="142"/>
      <c r="D167" s="142"/>
      <c r="E167" s="186">
        <v>2</v>
      </c>
      <c r="F167" s="186">
        <v>3</v>
      </c>
      <c r="G167" s="186">
        <v>4</v>
      </c>
      <c r="H167" s="186">
        <v>5</v>
      </c>
      <c r="I167" s="185">
        <v>6</v>
      </c>
      <c r="J167" s="142">
        <v>7</v>
      </c>
      <c r="K167" s="142"/>
      <c r="L167" s="142"/>
      <c r="M167" s="142">
        <v>8</v>
      </c>
      <c r="N167" s="142"/>
      <c r="O167" s="142"/>
      <c r="P167" s="184">
        <v>9</v>
      </c>
      <c r="Q167" s="7"/>
      <c r="R167" s="7"/>
      <c r="S167" s="180"/>
    </row>
    <row r="168" spans="1:19" s="2" customFormat="1" ht="25.5" customHeight="1">
      <c r="A168" s="3"/>
      <c r="B168" s="183" t="s">
        <v>63</v>
      </c>
      <c r="C168" s="182"/>
      <c r="D168" s="182"/>
      <c r="E168" s="182"/>
      <c r="F168" s="182"/>
      <c r="G168" s="182"/>
      <c r="H168" s="182"/>
      <c r="I168" s="181"/>
      <c r="J168" s="170">
        <f>M168/1.95583</f>
        <v>0</v>
      </c>
      <c r="K168" s="169"/>
      <c r="L168" s="168"/>
      <c r="M168" s="197">
        <v>0</v>
      </c>
      <c r="N168" s="196"/>
      <c r="O168" s="195"/>
      <c r="P168" s="164" t="s">
        <v>23</v>
      </c>
      <c r="Q168" s="7"/>
      <c r="R168" s="7"/>
      <c r="S168" s="180"/>
    </row>
    <row r="169" spans="1:19" s="2" customFormat="1" ht="22.5" customHeight="1">
      <c r="A169" s="3"/>
      <c r="B169" s="194" t="s">
        <v>62</v>
      </c>
      <c r="C169" s="194"/>
      <c r="D169" s="194"/>
      <c r="E169" s="194"/>
      <c r="F169" s="194"/>
      <c r="G169" s="176">
        <v>0.4</v>
      </c>
      <c r="H169" s="175" t="s">
        <v>47</v>
      </c>
      <c r="I169" s="174"/>
      <c r="J169" s="170">
        <f>M169/1.95583</f>
        <v>0</v>
      </c>
      <c r="K169" s="169"/>
      <c r="L169" s="168"/>
      <c r="M169" s="167">
        <f>M168*G169*I169</f>
        <v>0</v>
      </c>
      <c r="N169" s="166"/>
      <c r="O169" s="165"/>
      <c r="P169" s="164" t="s">
        <v>23</v>
      </c>
      <c r="Q169" s="7"/>
      <c r="R169" s="163"/>
      <c r="S169" s="180"/>
    </row>
    <row r="170" spans="2:21" ht="30" customHeight="1">
      <c r="B170" s="194" t="s">
        <v>61</v>
      </c>
      <c r="C170" s="194"/>
      <c r="D170" s="194"/>
      <c r="E170" s="194"/>
      <c r="F170" s="194"/>
      <c r="G170" s="176">
        <v>0.6</v>
      </c>
      <c r="H170" s="175" t="s">
        <v>47</v>
      </c>
      <c r="I170" s="174"/>
      <c r="J170" s="170">
        <f>M170/1.95583</f>
        <v>0</v>
      </c>
      <c r="K170" s="169"/>
      <c r="L170" s="168"/>
      <c r="M170" s="167">
        <f>M168*G170*I170</f>
        <v>0</v>
      </c>
      <c r="N170" s="166"/>
      <c r="O170" s="165"/>
      <c r="P170" s="164" t="s">
        <v>23</v>
      </c>
      <c r="Q170" s="4"/>
      <c r="R170" s="163"/>
      <c r="S170" s="1"/>
      <c r="T170" s="1"/>
      <c r="U170" s="1"/>
    </row>
    <row r="171" spans="2:21" ht="30" customHeight="1">
      <c r="B171" s="173" t="s">
        <v>60</v>
      </c>
      <c r="C171" s="172"/>
      <c r="D171" s="172"/>
      <c r="E171" s="172"/>
      <c r="F171" s="172"/>
      <c r="G171" s="172"/>
      <c r="H171" s="172"/>
      <c r="I171" s="171"/>
      <c r="J171" s="170">
        <f>M171/1.95583</f>
        <v>0</v>
      </c>
      <c r="K171" s="169"/>
      <c r="L171" s="168"/>
      <c r="M171" s="167">
        <f>M168+M163+M158+M153+M148+M143+M138+M133+M128+M123</f>
        <v>0</v>
      </c>
      <c r="N171" s="166"/>
      <c r="O171" s="165"/>
      <c r="P171" s="164" t="s">
        <v>23</v>
      </c>
      <c r="Q171" s="4"/>
      <c r="R171" s="163"/>
      <c r="S171" s="2"/>
      <c r="T171" s="1"/>
      <c r="U171" s="1"/>
    </row>
    <row r="172" spans="2:21" ht="30" customHeight="1">
      <c r="B172" s="173" t="s">
        <v>59</v>
      </c>
      <c r="C172" s="172"/>
      <c r="D172" s="172"/>
      <c r="E172" s="172"/>
      <c r="F172" s="172"/>
      <c r="G172" s="172"/>
      <c r="H172" s="172"/>
      <c r="I172" s="171"/>
      <c r="J172" s="170">
        <f>J107</f>
        <v>0</v>
      </c>
      <c r="K172" s="169"/>
      <c r="L172" s="168"/>
      <c r="M172" s="167">
        <f>M107</f>
        <v>0</v>
      </c>
      <c r="N172" s="166"/>
      <c r="O172" s="165"/>
      <c r="P172" s="164" t="s">
        <v>23</v>
      </c>
      <c r="Q172" s="4"/>
      <c r="R172" s="163"/>
      <c r="S172" s="2"/>
      <c r="T172" s="1"/>
      <c r="U172" s="1"/>
    </row>
    <row r="173" spans="2:21" ht="30" customHeight="1">
      <c r="B173" s="173" t="s">
        <v>58</v>
      </c>
      <c r="C173" s="172"/>
      <c r="D173" s="172"/>
      <c r="E173" s="172"/>
      <c r="F173" s="172"/>
      <c r="G173" s="172"/>
      <c r="H173" s="172"/>
      <c r="I173" s="171"/>
      <c r="J173" s="170">
        <f>M173/1.95583</f>
        <v>0</v>
      </c>
      <c r="K173" s="169"/>
      <c r="L173" s="168"/>
      <c r="M173" s="167">
        <f>M171-M172</f>
        <v>0</v>
      </c>
      <c r="N173" s="166"/>
      <c r="O173" s="165"/>
      <c r="P173" s="190"/>
      <c r="Q173" s="4"/>
      <c r="R173" s="163"/>
      <c r="S173" s="2"/>
      <c r="T173" s="1"/>
      <c r="U173" s="1"/>
    </row>
    <row r="174" spans="2:21" ht="30" customHeight="1">
      <c r="B174" s="173" t="s">
        <v>57</v>
      </c>
      <c r="C174" s="172"/>
      <c r="D174" s="172"/>
      <c r="E174" s="172"/>
      <c r="F174" s="172"/>
      <c r="G174" s="172"/>
      <c r="H174" s="172"/>
      <c r="I174" s="171"/>
      <c r="J174" s="193" t="s">
        <v>56</v>
      </c>
      <c r="K174" s="192"/>
      <c r="L174" s="191"/>
      <c r="M174" s="193" t="s">
        <v>55</v>
      </c>
      <c r="N174" s="192"/>
      <c r="O174" s="191"/>
      <c r="P174" s="190"/>
      <c r="Q174" s="4"/>
      <c r="R174" s="163"/>
      <c r="S174" s="2"/>
      <c r="T174" s="1"/>
      <c r="U174" s="1"/>
    </row>
    <row r="175" spans="2:21" ht="30" customHeight="1">
      <c r="B175" s="173" t="s">
        <v>54</v>
      </c>
      <c r="C175" s="172"/>
      <c r="D175" s="172"/>
      <c r="E175" s="172"/>
      <c r="F175" s="172"/>
      <c r="G175" s="172"/>
      <c r="H175" s="172"/>
      <c r="I175" s="171"/>
      <c r="J175" s="170">
        <f>M175/1.95583</f>
        <v>0</v>
      </c>
      <c r="K175" s="169"/>
      <c r="L175" s="168"/>
      <c r="M175" s="167">
        <f>M170+M169+M165+M164+M160+M159+M155+M154+M150+M149+M145+M144+M140+M139+M135+M134+M130+M129+M125+M124</f>
        <v>0</v>
      </c>
      <c r="N175" s="166"/>
      <c r="O175" s="165"/>
      <c r="P175" s="164" t="s">
        <v>23</v>
      </c>
      <c r="Q175" s="4"/>
      <c r="R175" s="163"/>
      <c r="S175" s="2"/>
      <c r="T175" s="1"/>
      <c r="U175" s="1"/>
    </row>
    <row r="176" spans="1:19" s="2" customFormat="1" ht="25.5" customHeight="1">
      <c r="A176" s="3"/>
      <c r="B176" s="189" t="s">
        <v>53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7"/>
      <c r="Q176" s="7"/>
      <c r="R176" s="7"/>
      <c r="S176" s="180"/>
    </row>
    <row r="177" spans="1:19" s="2" customFormat="1" ht="21" customHeight="1">
      <c r="A177" s="3"/>
      <c r="B177" s="142">
        <v>1</v>
      </c>
      <c r="C177" s="142"/>
      <c r="D177" s="142"/>
      <c r="E177" s="186">
        <v>2</v>
      </c>
      <c r="F177" s="186">
        <v>3</v>
      </c>
      <c r="G177" s="186">
        <v>4</v>
      </c>
      <c r="H177" s="186">
        <v>5</v>
      </c>
      <c r="I177" s="185">
        <v>6</v>
      </c>
      <c r="J177" s="142">
        <v>7</v>
      </c>
      <c r="K177" s="142"/>
      <c r="L177" s="142"/>
      <c r="M177" s="142">
        <v>8</v>
      </c>
      <c r="N177" s="142"/>
      <c r="O177" s="142"/>
      <c r="P177" s="184">
        <v>9</v>
      </c>
      <c r="Q177" s="7"/>
      <c r="R177" s="7"/>
      <c r="S177" s="180"/>
    </row>
    <row r="178" spans="1:19" s="2" customFormat="1" ht="25.5" customHeight="1">
      <c r="A178" s="3"/>
      <c r="B178" s="183" t="s">
        <v>52</v>
      </c>
      <c r="C178" s="182"/>
      <c r="D178" s="182"/>
      <c r="E178" s="182"/>
      <c r="F178" s="182"/>
      <c r="G178" s="182"/>
      <c r="H178" s="182"/>
      <c r="I178" s="181"/>
      <c r="J178" s="170">
        <f>M178/1.95583</f>
        <v>0</v>
      </c>
      <c r="K178" s="169"/>
      <c r="L178" s="168"/>
      <c r="M178" s="167">
        <f>M113</f>
        <v>0</v>
      </c>
      <c r="N178" s="166"/>
      <c r="O178" s="165"/>
      <c r="P178" s="164" t="s">
        <v>23</v>
      </c>
      <c r="Q178" s="7"/>
      <c r="R178" s="7"/>
      <c r="S178" s="180"/>
    </row>
    <row r="179" spans="1:19" s="2" customFormat="1" ht="63.75" customHeight="1">
      <c r="A179" s="3"/>
      <c r="B179" s="179" t="s">
        <v>51</v>
      </c>
      <c r="C179" s="178"/>
      <c r="D179" s="178"/>
      <c r="E179" s="178"/>
      <c r="F179" s="177"/>
      <c r="G179" s="176">
        <v>0.2</v>
      </c>
      <c r="H179" s="175" t="s">
        <v>47</v>
      </c>
      <c r="I179" s="174"/>
      <c r="J179" s="170" t="e">
        <f>M179/1.95583</f>
        <v>#DIV/0!</v>
      </c>
      <c r="K179" s="169"/>
      <c r="L179" s="168"/>
      <c r="M179" s="167" t="e">
        <f>SUM(M178*M115)*G179*I179</f>
        <v>#DIV/0!</v>
      </c>
      <c r="N179" s="166"/>
      <c r="O179" s="165"/>
      <c r="P179" s="164" t="s">
        <v>23</v>
      </c>
      <c r="Q179" s="7"/>
      <c r="R179" s="163"/>
      <c r="S179" s="180"/>
    </row>
    <row r="180" spans="2:21" ht="51" customHeight="1">
      <c r="B180" s="179" t="s">
        <v>50</v>
      </c>
      <c r="C180" s="178"/>
      <c r="D180" s="178"/>
      <c r="E180" s="178"/>
      <c r="F180" s="177"/>
      <c r="G180" s="176">
        <v>0.4</v>
      </c>
      <c r="H180" s="175" t="s">
        <v>47</v>
      </c>
      <c r="I180" s="174"/>
      <c r="J180" s="170" t="e">
        <f>M180/1.95583</f>
        <v>#DIV/0!</v>
      </c>
      <c r="K180" s="169"/>
      <c r="L180" s="168"/>
      <c r="M180" s="167" t="e">
        <f>M178*M117*G180*I180</f>
        <v>#DIV/0!</v>
      </c>
      <c r="N180" s="166"/>
      <c r="O180" s="165"/>
      <c r="P180" s="164" t="s">
        <v>23</v>
      </c>
      <c r="Q180" s="4"/>
      <c r="R180" s="163"/>
      <c r="S180" s="1"/>
      <c r="T180" s="1"/>
      <c r="U180" s="1"/>
    </row>
    <row r="181" spans="1:19" s="2" customFormat="1" ht="62.25" customHeight="1">
      <c r="A181" s="3"/>
      <c r="B181" s="179" t="s">
        <v>49</v>
      </c>
      <c r="C181" s="178"/>
      <c r="D181" s="178"/>
      <c r="E181" s="178"/>
      <c r="F181" s="177"/>
      <c r="G181" s="176">
        <v>0.4</v>
      </c>
      <c r="H181" s="175" t="s">
        <v>47</v>
      </c>
      <c r="I181" s="174"/>
      <c r="J181" s="170" t="e">
        <f>M181/1.95583</f>
        <v>#DIV/0!</v>
      </c>
      <c r="K181" s="169"/>
      <c r="L181" s="168"/>
      <c r="M181" s="167" t="e">
        <f>M178*M115*G181*I181</f>
        <v>#DIV/0!</v>
      </c>
      <c r="N181" s="166"/>
      <c r="O181" s="165"/>
      <c r="P181" s="164" t="s">
        <v>23</v>
      </c>
      <c r="Q181" s="7"/>
      <c r="R181" s="163"/>
      <c r="S181" s="180"/>
    </row>
    <row r="182" spans="2:21" ht="72" customHeight="1">
      <c r="B182" s="179" t="s">
        <v>48</v>
      </c>
      <c r="C182" s="178"/>
      <c r="D182" s="178"/>
      <c r="E182" s="178"/>
      <c r="F182" s="177"/>
      <c r="G182" s="176">
        <v>0.6</v>
      </c>
      <c r="H182" s="175" t="s">
        <v>47</v>
      </c>
      <c r="I182" s="174"/>
      <c r="J182" s="170" t="e">
        <f>M182/1.95583</f>
        <v>#DIV/0!</v>
      </c>
      <c r="K182" s="169"/>
      <c r="L182" s="168"/>
      <c r="M182" s="167" t="e">
        <f>M178*M117*G182*I182</f>
        <v>#DIV/0!</v>
      </c>
      <c r="N182" s="166"/>
      <c r="O182" s="165"/>
      <c r="P182" s="164" t="s">
        <v>23</v>
      </c>
      <c r="Q182" s="4"/>
      <c r="R182" s="163"/>
      <c r="S182" s="1"/>
      <c r="T182" s="1"/>
      <c r="U182" s="1"/>
    </row>
    <row r="183" spans="2:21" ht="30" customHeight="1">
      <c r="B183" s="173" t="s">
        <v>46</v>
      </c>
      <c r="C183" s="172"/>
      <c r="D183" s="172"/>
      <c r="E183" s="172"/>
      <c r="F183" s="172"/>
      <c r="G183" s="172"/>
      <c r="H183" s="172"/>
      <c r="I183" s="171"/>
      <c r="J183" s="170" t="e">
        <f>M183/1.95583</f>
        <v>#DIV/0!</v>
      </c>
      <c r="K183" s="169"/>
      <c r="L183" s="168"/>
      <c r="M183" s="167" t="e">
        <f>SUM(M179:O182)</f>
        <v>#DIV/0!</v>
      </c>
      <c r="N183" s="166"/>
      <c r="O183" s="165"/>
      <c r="P183" s="164" t="s">
        <v>23</v>
      </c>
      <c r="Q183" s="4"/>
      <c r="R183" s="163"/>
      <c r="S183" s="2"/>
      <c r="T183" s="1"/>
      <c r="U183" s="1"/>
    </row>
    <row r="184" spans="2:21" s="4" customFormat="1" ht="12" customHeight="1">
      <c r="B184" s="101"/>
      <c r="J184" s="100"/>
      <c r="K184" s="100"/>
      <c r="L184" s="100"/>
      <c r="M184" s="99"/>
      <c r="N184" s="99"/>
      <c r="O184" s="99"/>
      <c r="P184" s="98"/>
      <c r="Q184" s="49"/>
      <c r="R184" s="53"/>
      <c r="S184" s="3"/>
      <c r="T184" s="3"/>
      <c r="U184" s="3"/>
    </row>
    <row r="185" spans="2:21" s="4" customFormat="1" ht="12" customHeight="1">
      <c r="B185" s="101"/>
      <c r="J185" s="100"/>
      <c r="K185" s="100"/>
      <c r="L185" s="100"/>
      <c r="M185" s="162"/>
      <c r="N185" s="162"/>
      <c r="O185" s="162"/>
      <c r="P185" s="132"/>
      <c r="Q185" s="49"/>
      <c r="R185" s="53"/>
      <c r="S185" s="3"/>
      <c r="T185" s="3"/>
      <c r="U185" s="3"/>
    </row>
    <row r="186" spans="2:18" ht="12" customHeight="1">
      <c r="B186" s="142" t="s">
        <v>45</v>
      </c>
      <c r="C186" s="131" t="s">
        <v>44</v>
      </c>
      <c r="D186" s="130"/>
      <c r="E186" s="130"/>
      <c r="F186" s="130"/>
      <c r="G186" s="130"/>
      <c r="H186" s="129"/>
      <c r="I186" s="57"/>
      <c r="J186" s="121">
        <f>M186/1.95583</f>
        <v>0</v>
      </c>
      <c r="K186" s="121"/>
      <c r="L186" s="121"/>
      <c r="M186" s="161">
        <f>N104</f>
        <v>0</v>
      </c>
      <c r="N186" s="160"/>
      <c r="O186" s="159"/>
      <c r="P186" s="117" t="s">
        <v>23</v>
      </c>
      <c r="Q186" s="4"/>
      <c r="R186" s="57"/>
    </row>
    <row r="187" spans="2:18" ht="12" customHeight="1">
      <c r="B187" s="142"/>
      <c r="C187" s="124"/>
      <c r="D187" s="123"/>
      <c r="E187" s="123"/>
      <c r="F187" s="123"/>
      <c r="G187" s="123"/>
      <c r="H187" s="122"/>
      <c r="I187" s="57"/>
      <c r="J187" s="121"/>
      <c r="K187" s="121"/>
      <c r="L187" s="121"/>
      <c r="M187" s="158"/>
      <c r="N187" s="157"/>
      <c r="O187" s="156"/>
      <c r="P187" s="117"/>
      <c r="Q187" s="4"/>
      <c r="R187" s="57"/>
    </row>
    <row r="188" spans="2:21" s="4" customFormat="1" ht="12" customHeight="1">
      <c r="B188" s="101"/>
      <c r="J188" s="100"/>
      <c r="K188" s="100"/>
      <c r="L188" s="100"/>
      <c r="M188" s="99"/>
      <c r="N188" s="99"/>
      <c r="O188" s="99"/>
      <c r="P188" s="132"/>
      <c r="Q188" s="49"/>
      <c r="R188" s="53"/>
      <c r="S188" s="3"/>
      <c r="T188" s="3"/>
      <c r="U188" s="3"/>
    </row>
    <row r="189" spans="2:18" ht="12" customHeight="1">
      <c r="B189" s="142" t="s">
        <v>43</v>
      </c>
      <c r="C189" s="155" t="s">
        <v>42</v>
      </c>
      <c r="D189" s="154"/>
      <c r="E189" s="154"/>
      <c r="F189" s="154"/>
      <c r="G189" s="154"/>
      <c r="H189" s="153"/>
      <c r="I189" s="57"/>
      <c r="J189" s="121" t="e">
        <f>M189/1.95583</f>
        <v>#DIV/0!</v>
      </c>
      <c r="K189" s="121"/>
      <c r="L189" s="121"/>
      <c r="M189" s="128" t="e">
        <f>M183+M175</f>
        <v>#DIV/0!</v>
      </c>
      <c r="N189" s="127"/>
      <c r="O189" s="126"/>
      <c r="P189" s="149" t="s">
        <v>23</v>
      </c>
      <c r="Q189" s="4"/>
      <c r="R189" s="57"/>
    </row>
    <row r="190" spans="2:18" ht="12" customHeight="1">
      <c r="B190" s="142"/>
      <c r="C190" s="152"/>
      <c r="D190" s="151"/>
      <c r="E190" s="151"/>
      <c r="F190" s="151"/>
      <c r="G190" s="151"/>
      <c r="H190" s="150"/>
      <c r="I190" s="57"/>
      <c r="J190" s="121"/>
      <c r="K190" s="121"/>
      <c r="L190" s="121"/>
      <c r="M190" s="120"/>
      <c r="N190" s="119"/>
      <c r="O190" s="118"/>
      <c r="P190" s="149"/>
      <c r="Q190" s="4"/>
      <c r="R190" s="57"/>
    </row>
    <row r="191" spans="2:16" s="4" customFormat="1" ht="1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8" ht="12" customHeight="1">
      <c r="B192" s="142" t="s">
        <v>41</v>
      </c>
      <c r="C192" s="148" t="s">
        <v>40</v>
      </c>
      <c r="D192" s="147"/>
      <c r="E192" s="147"/>
      <c r="F192" s="147"/>
      <c r="G192" s="147"/>
      <c r="H192" s="146"/>
      <c r="I192" s="57"/>
      <c r="J192" s="138" t="s">
        <v>3</v>
      </c>
      <c r="K192" s="138"/>
      <c r="L192" s="138"/>
      <c r="M192" s="145" t="e">
        <f>M189/M186*100</f>
        <v>#DIV/0!</v>
      </c>
      <c r="N192" s="144"/>
      <c r="O192" s="143"/>
      <c r="P192" s="134"/>
      <c r="Q192" s="49"/>
      <c r="R192" s="57"/>
    </row>
    <row r="193" spans="2:21" s="1" customFormat="1" ht="12" customHeight="1">
      <c r="B193" s="142"/>
      <c r="C193" s="141"/>
      <c r="D193" s="140"/>
      <c r="E193" s="140"/>
      <c r="F193" s="140"/>
      <c r="G193" s="140"/>
      <c r="H193" s="139"/>
      <c r="I193" s="57"/>
      <c r="J193" s="138"/>
      <c r="K193" s="138"/>
      <c r="L193" s="138"/>
      <c r="M193" s="137"/>
      <c r="N193" s="136"/>
      <c r="O193" s="135"/>
      <c r="P193" s="134"/>
      <c r="Q193" s="49"/>
      <c r="R193" s="57"/>
      <c r="S193" s="3"/>
      <c r="T193" s="2"/>
      <c r="U193" s="2"/>
    </row>
    <row r="194" spans="2:16" s="4" customFormat="1" ht="1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21" s="1" customFormat="1" ht="12" customHeight="1">
      <c r="B195" s="142" t="s">
        <v>39</v>
      </c>
      <c r="C195" s="148" t="s">
        <v>38</v>
      </c>
      <c r="D195" s="147"/>
      <c r="E195" s="147"/>
      <c r="F195" s="147"/>
      <c r="G195" s="147"/>
      <c r="H195" s="146"/>
      <c r="I195" s="57"/>
      <c r="J195" s="138">
        <v>1000</v>
      </c>
      <c r="K195" s="138"/>
      <c r="L195" s="138"/>
      <c r="M195" s="145">
        <f>J195*1.95583</f>
        <v>1955.83</v>
      </c>
      <c r="N195" s="144"/>
      <c r="O195" s="143"/>
      <c r="P195" s="134" t="s">
        <v>23</v>
      </c>
      <c r="Q195" s="49"/>
      <c r="R195" s="57"/>
      <c r="S195" s="3"/>
      <c r="T195" s="2"/>
      <c r="U195" s="2"/>
    </row>
    <row r="196" spans="2:21" s="1" customFormat="1" ht="12" customHeight="1">
      <c r="B196" s="142"/>
      <c r="C196" s="141"/>
      <c r="D196" s="140"/>
      <c r="E196" s="140"/>
      <c r="F196" s="140"/>
      <c r="G196" s="140"/>
      <c r="H196" s="139"/>
      <c r="I196" s="57"/>
      <c r="J196" s="138"/>
      <c r="K196" s="138"/>
      <c r="L196" s="138"/>
      <c r="M196" s="137"/>
      <c r="N196" s="136"/>
      <c r="O196" s="135"/>
      <c r="P196" s="134"/>
      <c r="Q196" s="49"/>
      <c r="R196" s="57"/>
      <c r="S196" s="3"/>
      <c r="T196" s="2"/>
      <c r="U196" s="2"/>
    </row>
    <row r="197" spans="2:16" s="4" customFormat="1" ht="1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21" s="4" customFormat="1" ht="12" customHeight="1">
      <c r="B198" s="133"/>
      <c r="J198" s="100"/>
      <c r="K198" s="100"/>
      <c r="L198" s="100"/>
      <c r="M198" s="99"/>
      <c r="N198" s="99"/>
      <c r="O198" s="99"/>
      <c r="P198" s="132"/>
      <c r="Q198" s="49"/>
      <c r="R198" s="53"/>
      <c r="S198" s="3"/>
      <c r="T198" s="3"/>
      <c r="U198" s="3"/>
    </row>
    <row r="199" spans="2:21" s="1" customFormat="1" ht="12" customHeight="1">
      <c r="B199" s="125" t="s">
        <v>37</v>
      </c>
      <c r="C199" s="131" t="s">
        <v>36</v>
      </c>
      <c r="D199" s="130"/>
      <c r="E199" s="130"/>
      <c r="F199" s="130"/>
      <c r="G199" s="130"/>
      <c r="H199" s="129"/>
      <c r="I199" s="57"/>
      <c r="J199" s="121">
        <f>J190-J196</f>
        <v>0</v>
      </c>
      <c r="K199" s="121"/>
      <c r="L199" s="121"/>
      <c r="M199" s="128">
        <f>M73</f>
        <v>0</v>
      </c>
      <c r="N199" s="127"/>
      <c r="O199" s="126"/>
      <c r="P199" s="117" t="s">
        <v>23</v>
      </c>
      <c r="Q199" s="49"/>
      <c r="R199" s="57"/>
      <c r="S199" s="3"/>
      <c r="T199" s="2"/>
      <c r="U199" s="2"/>
    </row>
    <row r="200" spans="2:22" s="1" customFormat="1" ht="12" customHeight="1">
      <c r="B200" s="125"/>
      <c r="C200" s="124"/>
      <c r="D200" s="123"/>
      <c r="E200" s="123"/>
      <c r="F200" s="123"/>
      <c r="G200" s="123"/>
      <c r="H200" s="122"/>
      <c r="I200" s="57"/>
      <c r="J200" s="121"/>
      <c r="K200" s="121"/>
      <c r="L200" s="121"/>
      <c r="M200" s="120"/>
      <c r="N200" s="119"/>
      <c r="O200" s="118"/>
      <c r="P200" s="117"/>
      <c r="Q200" s="49"/>
      <c r="R200" s="57"/>
      <c r="S200" s="3"/>
      <c r="T200" s="2"/>
      <c r="U200" s="2"/>
      <c r="V200" s="116"/>
    </row>
    <row r="201" spans="2:21" s="4" customFormat="1" ht="12" customHeight="1" thickBot="1">
      <c r="B201" s="101"/>
      <c r="J201" s="100"/>
      <c r="K201" s="100"/>
      <c r="L201" s="100"/>
      <c r="M201" s="100"/>
      <c r="N201" s="100"/>
      <c r="O201" s="100"/>
      <c r="P201" s="100"/>
      <c r="Q201" s="49"/>
      <c r="R201" s="53"/>
      <c r="S201" s="3"/>
      <c r="T201" s="3"/>
      <c r="U201" s="3"/>
    </row>
    <row r="202" spans="2:21" s="1" customFormat="1" ht="19.5" customHeight="1">
      <c r="B202" s="79" t="s">
        <v>35</v>
      </c>
      <c r="C202" s="97" t="s">
        <v>34</v>
      </c>
      <c r="D202" s="96"/>
      <c r="E202" s="96"/>
      <c r="F202" s="96"/>
      <c r="G202" s="96"/>
      <c r="H202" s="95"/>
      <c r="I202" s="57"/>
      <c r="J202" s="115" t="s">
        <v>31</v>
      </c>
      <c r="K202" s="114"/>
      <c r="L202" s="113"/>
      <c r="M202" s="112" t="s">
        <v>30</v>
      </c>
      <c r="N202" s="111"/>
      <c r="O202" s="110"/>
      <c r="P202" s="109"/>
      <c r="Q202" s="4"/>
      <c r="R202" s="57"/>
      <c r="S202" s="3"/>
      <c r="T202" s="2"/>
      <c r="U202" s="2"/>
    </row>
    <row r="203" spans="2:21" s="1" customFormat="1" ht="19.5" customHeight="1" thickBot="1">
      <c r="B203" s="68"/>
      <c r="C203" s="88"/>
      <c r="D203" s="87"/>
      <c r="E203" s="87"/>
      <c r="F203" s="87"/>
      <c r="G203" s="87"/>
      <c r="H203" s="86"/>
      <c r="I203" s="57"/>
      <c r="J203" s="108"/>
      <c r="K203" s="107"/>
      <c r="L203" s="106"/>
      <c r="M203" s="105"/>
      <c r="N203" s="104"/>
      <c r="O203" s="103"/>
      <c r="P203" s="102"/>
      <c r="Q203" s="4"/>
      <c r="R203" s="57"/>
      <c r="S203" s="3"/>
      <c r="T203" s="2"/>
      <c r="U203" s="2"/>
    </row>
    <row r="204" spans="2:21" s="4" customFormat="1" ht="12" customHeight="1" thickBot="1">
      <c r="B204" s="101"/>
      <c r="J204" s="100"/>
      <c r="K204" s="100"/>
      <c r="L204" s="100"/>
      <c r="M204" s="99"/>
      <c r="N204" s="99"/>
      <c r="O204" s="99"/>
      <c r="P204" s="98"/>
      <c r="Q204" s="49"/>
      <c r="R204" s="53"/>
      <c r="S204" s="3"/>
      <c r="T204" s="3"/>
      <c r="U204" s="3"/>
    </row>
    <row r="205" spans="2:21" s="1" customFormat="1" ht="19.5" customHeight="1">
      <c r="B205" s="79" t="s">
        <v>33</v>
      </c>
      <c r="C205" s="97" t="s">
        <v>32</v>
      </c>
      <c r="D205" s="96"/>
      <c r="E205" s="96"/>
      <c r="F205" s="96"/>
      <c r="G205" s="96"/>
      <c r="H205" s="95"/>
      <c r="I205" s="57"/>
      <c r="J205" s="115" t="s">
        <v>31</v>
      </c>
      <c r="K205" s="114"/>
      <c r="L205" s="113"/>
      <c r="M205" s="112" t="s">
        <v>30</v>
      </c>
      <c r="N205" s="111"/>
      <c r="O205" s="110"/>
      <c r="P205" s="109"/>
      <c r="Q205" s="4"/>
      <c r="R205" s="57"/>
      <c r="S205" s="3"/>
      <c r="T205" s="2"/>
      <c r="U205" s="2"/>
    </row>
    <row r="206" spans="2:21" s="1" customFormat="1" ht="19.5" customHeight="1" thickBot="1">
      <c r="B206" s="68"/>
      <c r="C206" s="88"/>
      <c r="D206" s="87"/>
      <c r="E206" s="87"/>
      <c r="F206" s="87"/>
      <c r="G206" s="87"/>
      <c r="H206" s="86"/>
      <c r="I206" s="57"/>
      <c r="J206" s="108"/>
      <c r="K206" s="107"/>
      <c r="L206" s="106"/>
      <c r="M206" s="105"/>
      <c r="N206" s="104"/>
      <c r="O206" s="103"/>
      <c r="P206" s="102"/>
      <c r="Q206" s="4"/>
      <c r="R206" s="57"/>
      <c r="S206" s="3"/>
      <c r="T206" s="2"/>
      <c r="U206" s="2"/>
    </row>
    <row r="207" spans="2:21" s="4" customFormat="1" ht="12" customHeight="1" thickBot="1">
      <c r="B207" s="101"/>
      <c r="J207" s="100"/>
      <c r="K207" s="100"/>
      <c r="L207" s="100"/>
      <c r="M207" s="99"/>
      <c r="N207" s="99"/>
      <c r="O207" s="99"/>
      <c r="P207" s="98"/>
      <c r="Q207" s="49"/>
      <c r="R207" s="53"/>
      <c r="S207" s="3"/>
      <c r="T207" s="3"/>
      <c r="U207" s="3"/>
    </row>
    <row r="208" spans="2:21" s="1" customFormat="1" ht="12.75" customHeight="1">
      <c r="B208" s="79" t="s">
        <v>29</v>
      </c>
      <c r="C208" s="97" t="s">
        <v>28</v>
      </c>
      <c r="D208" s="96"/>
      <c r="E208" s="96"/>
      <c r="F208" s="96"/>
      <c r="G208" s="96"/>
      <c r="H208" s="95"/>
      <c r="I208" s="57"/>
      <c r="J208" s="94" t="e">
        <f>M208/1.95583</f>
        <v>#DIV/0!</v>
      </c>
      <c r="K208" s="93"/>
      <c r="L208" s="92"/>
      <c r="M208" s="91" t="e">
        <f>M199-M189</f>
        <v>#DIV/0!</v>
      </c>
      <c r="N208" s="90"/>
      <c r="O208" s="89"/>
      <c r="P208" s="69" t="s">
        <v>23</v>
      </c>
      <c r="Q208" s="4"/>
      <c r="R208" s="57"/>
      <c r="S208" s="3"/>
      <c r="T208" s="2"/>
      <c r="U208" s="2"/>
    </row>
    <row r="209" spans="2:21" s="1" customFormat="1" ht="12.75" customHeight="1" thickBot="1">
      <c r="B209" s="68"/>
      <c r="C209" s="88"/>
      <c r="D209" s="87"/>
      <c r="E209" s="87"/>
      <c r="F209" s="87"/>
      <c r="G209" s="87"/>
      <c r="H209" s="86"/>
      <c r="I209" s="57"/>
      <c r="J209" s="85"/>
      <c r="K209" s="84"/>
      <c r="L209" s="83"/>
      <c r="M209" s="82"/>
      <c r="N209" s="81"/>
      <c r="O209" s="80"/>
      <c r="P209" s="58"/>
      <c r="Q209" s="4"/>
      <c r="R209" s="57"/>
      <c r="S209" s="3"/>
      <c r="T209" s="2"/>
      <c r="U209" s="2"/>
    </row>
    <row r="210" spans="2:21" s="1" customFormat="1" ht="12.75" customHeight="1" thickBot="1">
      <c r="B210" s="7"/>
      <c r="C210" s="7"/>
      <c r="D210" s="7"/>
      <c r="E210" s="7"/>
      <c r="F210" s="7"/>
      <c r="G210" s="7"/>
      <c r="H210" s="7"/>
      <c r="I210" s="53"/>
      <c r="J210" s="56"/>
      <c r="K210" s="56"/>
      <c r="L210" s="56"/>
      <c r="M210" s="55"/>
      <c r="N210" s="55"/>
      <c r="O210" s="55"/>
      <c r="P210" s="54"/>
      <c r="Q210" s="4"/>
      <c r="R210" s="53"/>
      <c r="S210" s="3"/>
      <c r="T210" s="2"/>
      <c r="U210" s="2"/>
    </row>
    <row r="211" spans="2:21" s="1" customFormat="1" ht="12.75" customHeight="1">
      <c r="B211" s="79" t="s">
        <v>27</v>
      </c>
      <c r="C211" s="78" t="s">
        <v>26</v>
      </c>
      <c r="D211" s="77"/>
      <c r="E211" s="77"/>
      <c r="F211" s="77"/>
      <c r="G211" s="77"/>
      <c r="H211" s="76"/>
      <c r="I211" s="57"/>
      <c r="J211" s="75" t="e">
        <f>M211/1.95583</f>
        <v>#DIV/0!</v>
      </c>
      <c r="K211" s="74"/>
      <c r="L211" s="73"/>
      <c r="M211" s="72" t="e">
        <f>M189*0.2</f>
        <v>#DIV/0!</v>
      </c>
      <c r="N211" s="71"/>
      <c r="O211" s="70"/>
      <c r="P211" s="69" t="s">
        <v>23</v>
      </c>
      <c r="Q211" s="4"/>
      <c r="R211" s="57"/>
      <c r="S211" s="3"/>
      <c r="T211" s="2"/>
      <c r="U211" s="2"/>
    </row>
    <row r="212" spans="2:21" s="1" customFormat="1" ht="12.75" customHeight="1" thickBot="1">
      <c r="B212" s="68"/>
      <c r="C212" s="67"/>
      <c r="D212" s="66"/>
      <c r="E212" s="66"/>
      <c r="F212" s="66"/>
      <c r="G212" s="66"/>
      <c r="H212" s="65"/>
      <c r="I212" s="57"/>
      <c r="J212" s="64"/>
      <c r="K212" s="63"/>
      <c r="L212" s="62"/>
      <c r="M212" s="61"/>
      <c r="N212" s="60"/>
      <c r="O212" s="59"/>
      <c r="P212" s="58"/>
      <c r="Q212" s="4"/>
      <c r="R212" s="57"/>
      <c r="S212" s="3"/>
      <c r="T212" s="2"/>
      <c r="U212" s="2"/>
    </row>
    <row r="213" spans="2:21" s="1" customFormat="1" ht="12.75" customHeight="1" thickBot="1">
      <c r="B213" s="7"/>
      <c r="C213" s="7"/>
      <c r="D213" s="7"/>
      <c r="E213" s="7"/>
      <c r="F213" s="7"/>
      <c r="G213" s="7"/>
      <c r="H213" s="7"/>
      <c r="I213" s="53"/>
      <c r="J213" s="56"/>
      <c r="K213" s="56"/>
      <c r="L213" s="56"/>
      <c r="M213" s="55"/>
      <c r="N213" s="55"/>
      <c r="O213" s="55"/>
      <c r="P213" s="54"/>
      <c r="Q213" s="4"/>
      <c r="R213" s="53"/>
      <c r="S213" s="3"/>
      <c r="T213" s="2"/>
      <c r="U213" s="2"/>
    </row>
    <row r="214" spans="2:21" s="1" customFormat="1" ht="12.75" customHeight="1">
      <c r="B214" s="79" t="s">
        <v>25</v>
      </c>
      <c r="C214" s="78" t="s">
        <v>24</v>
      </c>
      <c r="D214" s="77"/>
      <c r="E214" s="77"/>
      <c r="F214" s="77"/>
      <c r="G214" s="77"/>
      <c r="H214" s="76"/>
      <c r="I214" s="57"/>
      <c r="J214" s="75" t="e">
        <f>M214/1.95583</f>
        <v>#DIV/0!</v>
      </c>
      <c r="K214" s="74"/>
      <c r="L214" s="73"/>
      <c r="M214" s="72" t="e">
        <f>IF(M211&lt;3912,0,M211)</f>
        <v>#DIV/0!</v>
      </c>
      <c r="N214" s="71"/>
      <c r="O214" s="70"/>
      <c r="P214" s="69" t="s">
        <v>23</v>
      </c>
      <c r="Q214" s="4"/>
      <c r="R214" s="57"/>
      <c r="S214" s="3"/>
      <c r="T214" s="2"/>
      <c r="U214" s="2"/>
    </row>
    <row r="215" spans="2:21" s="1" customFormat="1" ht="12.75" customHeight="1" thickBot="1">
      <c r="B215" s="68"/>
      <c r="C215" s="67"/>
      <c r="D215" s="66"/>
      <c r="E215" s="66"/>
      <c r="F215" s="66"/>
      <c r="G215" s="66"/>
      <c r="H215" s="65"/>
      <c r="I215" s="57"/>
      <c r="J215" s="64"/>
      <c r="K215" s="63"/>
      <c r="L215" s="62"/>
      <c r="M215" s="61"/>
      <c r="N215" s="60"/>
      <c r="O215" s="59"/>
      <c r="P215" s="58"/>
      <c r="Q215" s="4"/>
      <c r="R215" s="57"/>
      <c r="S215" s="3"/>
      <c r="T215" s="2"/>
      <c r="U215" s="2"/>
    </row>
    <row r="216" spans="2:21" s="1" customFormat="1" ht="12.75" customHeight="1">
      <c r="B216" s="7"/>
      <c r="C216" s="7"/>
      <c r="D216" s="7"/>
      <c r="E216" s="7"/>
      <c r="F216" s="7"/>
      <c r="G216" s="7"/>
      <c r="H216" s="7"/>
      <c r="I216" s="53"/>
      <c r="J216" s="56"/>
      <c r="K216" s="56"/>
      <c r="L216" s="56"/>
      <c r="M216" s="55"/>
      <c r="N216" s="55"/>
      <c r="O216" s="55"/>
      <c r="P216" s="54"/>
      <c r="Q216" s="4"/>
      <c r="R216" s="53"/>
      <c r="S216" s="3"/>
      <c r="T216" s="2"/>
      <c r="U216" s="2"/>
    </row>
    <row r="217" spans="2:21" s="1" customFormat="1" ht="12.75" customHeight="1">
      <c r="B217" s="7"/>
      <c r="C217" s="7"/>
      <c r="D217" s="7"/>
      <c r="E217" s="7"/>
      <c r="F217" s="7"/>
      <c r="G217" s="7"/>
      <c r="H217" s="7"/>
      <c r="I217" s="53"/>
      <c r="J217" s="56"/>
      <c r="K217" s="56"/>
      <c r="L217" s="56"/>
      <c r="M217" s="55"/>
      <c r="N217" s="55"/>
      <c r="O217" s="55"/>
      <c r="P217" s="54"/>
      <c r="Q217" s="4"/>
      <c r="R217" s="53"/>
      <c r="S217" s="3"/>
      <c r="T217" s="2"/>
      <c r="U217" s="2"/>
    </row>
    <row r="218" spans="2:21" s="49" customFormat="1" ht="15" customHeight="1">
      <c r="B218" s="52"/>
      <c r="C218" s="51" t="s">
        <v>22</v>
      </c>
      <c r="E218" s="51" t="s">
        <v>21</v>
      </c>
      <c r="F218" s="51"/>
      <c r="G218" s="51"/>
      <c r="I218" s="51"/>
      <c r="J218" s="51"/>
      <c r="K218" s="51"/>
      <c r="L218" s="51"/>
      <c r="M218" s="51"/>
      <c r="N218" s="51"/>
      <c r="O218" s="51"/>
      <c r="P218" s="51"/>
      <c r="Q218" s="50"/>
      <c r="R218" s="50"/>
      <c r="S218" s="7"/>
      <c r="T218" s="7"/>
      <c r="U218" s="7"/>
    </row>
    <row r="219" spans="2:21" s="4" customFormat="1" ht="12">
      <c r="B219" s="3"/>
      <c r="J219" s="3"/>
      <c r="K219" s="3"/>
      <c r="L219" s="3"/>
      <c r="R219" s="3"/>
      <c r="S219" s="48"/>
      <c r="T219" s="3"/>
      <c r="U219" s="3"/>
    </row>
    <row r="220" spans="2:21" s="1" customFormat="1" ht="21" customHeight="1">
      <c r="B220" s="19" t="s">
        <v>20</v>
      </c>
      <c r="C220" s="47" t="s">
        <v>19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5" t="s">
        <v>16</v>
      </c>
      <c r="N220" s="44"/>
      <c r="O220" s="44"/>
      <c r="P220" s="44"/>
      <c r="Q220" s="44"/>
      <c r="R220" s="43"/>
      <c r="S220" s="3"/>
      <c r="T220" s="2"/>
      <c r="U220" s="2"/>
    </row>
    <row r="221" spans="2:21" s="1" customFormat="1" ht="39" customHeight="1">
      <c r="B221" s="19"/>
      <c r="C221" s="41" t="s">
        <v>15</v>
      </c>
      <c r="D221" s="41"/>
      <c r="E221" s="41" t="s">
        <v>14</v>
      </c>
      <c r="F221" s="41"/>
      <c r="G221" s="41" t="s">
        <v>14</v>
      </c>
      <c r="H221" s="41"/>
      <c r="I221" s="41" t="s">
        <v>13</v>
      </c>
      <c r="J221" s="41"/>
      <c r="K221" s="41" t="s">
        <v>12</v>
      </c>
      <c r="L221" s="41"/>
      <c r="M221" s="41" t="s">
        <v>11</v>
      </c>
      <c r="N221" s="41"/>
      <c r="O221" s="40" t="s">
        <v>10</v>
      </c>
      <c r="P221" s="40"/>
      <c r="Q221" s="39"/>
      <c r="R221" s="39"/>
      <c r="S221" s="3"/>
      <c r="T221" s="2"/>
      <c r="U221" s="2"/>
    </row>
    <row r="222" spans="2:21" s="1" customFormat="1" ht="24.75" customHeight="1">
      <c r="B222" s="19"/>
      <c r="C222" s="37">
        <v>0</v>
      </c>
      <c r="D222" s="32" t="s">
        <v>9</v>
      </c>
      <c r="E222" s="37">
        <v>0</v>
      </c>
      <c r="F222" s="32" t="s">
        <v>3</v>
      </c>
      <c r="G222" s="36">
        <f>C222*0</f>
        <v>0</v>
      </c>
      <c r="H222" s="32" t="s">
        <v>9</v>
      </c>
      <c r="I222" s="35">
        <f>C222-G222</f>
        <v>0</v>
      </c>
      <c r="J222" s="32" t="s">
        <v>9</v>
      </c>
      <c r="K222" s="34">
        <v>0</v>
      </c>
      <c r="L222" s="32" t="s">
        <v>9</v>
      </c>
      <c r="M222" s="10" t="s">
        <v>2</v>
      </c>
      <c r="N222" s="10" t="s">
        <v>1</v>
      </c>
      <c r="O222" s="33">
        <f>C222-K222</f>
        <v>0</v>
      </c>
      <c r="P222" s="32" t="s">
        <v>9</v>
      </c>
      <c r="Q222" s="10"/>
      <c r="R222" s="10"/>
      <c r="S222" s="3"/>
      <c r="T222" s="2"/>
      <c r="U222" s="2"/>
    </row>
    <row r="223" spans="2:21" s="1" customFormat="1" ht="24.75" customHeight="1">
      <c r="B223" s="19"/>
      <c r="C223" s="38">
        <v>0</v>
      </c>
      <c r="D223" s="32" t="s">
        <v>9</v>
      </c>
      <c r="E223" s="37">
        <v>0</v>
      </c>
      <c r="F223" s="32" t="s">
        <v>3</v>
      </c>
      <c r="G223" s="36">
        <f>C223*0</f>
        <v>0</v>
      </c>
      <c r="H223" s="32" t="s">
        <v>9</v>
      </c>
      <c r="I223" s="35">
        <f>C223-G223</f>
        <v>0</v>
      </c>
      <c r="J223" s="32" t="s">
        <v>9</v>
      </c>
      <c r="K223" s="34">
        <v>0</v>
      </c>
      <c r="L223" s="32" t="s">
        <v>9</v>
      </c>
      <c r="M223" s="10" t="s">
        <v>2</v>
      </c>
      <c r="N223" s="10" t="s">
        <v>1</v>
      </c>
      <c r="O223" s="33">
        <f>C223-K223</f>
        <v>0</v>
      </c>
      <c r="P223" s="32" t="s">
        <v>9</v>
      </c>
      <c r="Q223" s="10"/>
      <c r="R223" s="10"/>
      <c r="S223" s="3"/>
      <c r="T223" s="2"/>
      <c r="U223" s="2"/>
    </row>
    <row r="224" spans="2:21" s="1" customFormat="1" ht="24.75" customHeight="1">
      <c r="B224" s="19"/>
      <c r="C224" s="38">
        <v>0</v>
      </c>
      <c r="D224" s="32" t="s">
        <v>9</v>
      </c>
      <c r="E224" s="37">
        <v>0</v>
      </c>
      <c r="F224" s="32" t="s">
        <v>3</v>
      </c>
      <c r="G224" s="36">
        <f>C224*0</f>
        <v>0</v>
      </c>
      <c r="H224" s="32" t="s">
        <v>9</v>
      </c>
      <c r="I224" s="35">
        <f>C224-G224</f>
        <v>0</v>
      </c>
      <c r="J224" s="32" t="s">
        <v>9</v>
      </c>
      <c r="K224" s="34">
        <v>0</v>
      </c>
      <c r="L224" s="32" t="s">
        <v>9</v>
      </c>
      <c r="M224" s="10" t="s">
        <v>2</v>
      </c>
      <c r="N224" s="10" t="s">
        <v>1</v>
      </c>
      <c r="O224" s="33">
        <f>C224-K224</f>
        <v>0</v>
      </c>
      <c r="P224" s="32" t="s">
        <v>9</v>
      </c>
      <c r="Q224" s="10"/>
      <c r="R224" s="10"/>
      <c r="S224" s="3"/>
      <c r="T224" s="2"/>
      <c r="U224" s="2"/>
    </row>
    <row r="225" spans="2:20" s="4" customFormat="1" ht="24.75" customHeight="1">
      <c r="B225" s="6" t="s">
        <v>0</v>
      </c>
      <c r="C225" s="5"/>
      <c r="D225" s="5"/>
      <c r="E225" s="5"/>
      <c r="F225" s="5"/>
      <c r="J225" s="3"/>
      <c r="K225" s="3"/>
      <c r="L225" s="3"/>
      <c r="R225" s="3"/>
      <c r="S225" s="3"/>
      <c r="T225" s="3"/>
    </row>
    <row r="226" spans="2:18" ht="24.75" customHeight="1">
      <c r="B226" s="19" t="s">
        <v>18</v>
      </c>
      <c r="C226" s="42" t="s">
        <v>17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 t="s">
        <v>16</v>
      </c>
      <c r="N226" s="42"/>
      <c r="O226" s="42"/>
      <c r="P226" s="42"/>
      <c r="Q226" s="42"/>
      <c r="R226" s="42"/>
    </row>
    <row r="227" spans="2:18" ht="39" customHeight="1">
      <c r="B227" s="19"/>
      <c r="C227" s="41" t="s">
        <v>15</v>
      </c>
      <c r="D227" s="41"/>
      <c r="E227" s="41" t="s">
        <v>14</v>
      </c>
      <c r="F227" s="41"/>
      <c r="G227" s="41" t="s">
        <v>14</v>
      </c>
      <c r="H227" s="41"/>
      <c r="I227" s="41" t="s">
        <v>13</v>
      </c>
      <c r="J227" s="41"/>
      <c r="K227" s="41" t="s">
        <v>12</v>
      </c>
      <c r="L227" s="41"/>
      <c r="M227" s="41" t="s">
        <v>11</v>
      </c>
      <c r="N227" s="41"/>
      <c r="O227" s="40" t="s">
        <v>10</v>
      </c>
      <c r="P227" s="40"/>
      <c r="Q227" s="39"/>
      <c r="R227" s="39"/>
    </row>
    <row r="228" spans="2:18" ht="24.75" customHeight="1">
      <c r="B228" s="19"/>
      <c r="C228" s="37">
        <f>F9</f>
        <v>0</v>
      </c>
      <c r="D228" s="32" t="s">
        <v>9</v>
      </c>
      <c r="E228" s="37">
        <v>20</v>
      </c>
      <c r="F228" s="32" t="s">
        <v>3</v>
      </c>
      <c r="G228" s="36">
        <f>C228*0.2</f>
        <v>0</v>
      </c>
      <c r="H228" s="32" t="s">
        <v>9</v>
      </c>
      <c r="I228" s="35">
        <f>C228-G228</f>
        <v>0</v>
      </c>
      <c r="J228" s="32" t="s">
        <v>9</v>
      </c>
      <c r="K228" s="34">
        <v>0</v>
      </c>
      <c r="L228" s="32" t="s">
        <v>9</v>
      </c>
      <c r="M228" s="10" t="s">
        <v>2</v>
      </c>
      <c r="N228" s="10" t="s">
        <v>1</v>
      </c>
      <c r="O228" s="33">
        <f>C228-K228</f>
        <v>0</v>
      </c>
      <c r="P228" s="32" t="s">
        <v>9</v>
      </c>
      <c r="Q228" s="10"/>
      <c r="R228" s="10"/>
    </row>
    <row r="229" spans="2:18" ht="24.75" customHeight="1">
      <c r="B229" s="19"/>
      <c r="C229" s="38">
        <v>0</v>
      </c>
      <c r="D229" s="32" t="s">
        <v>9</v>
      </c>
      <c r="E229" s="37">
        <v>20</v>
      </c>
      <c r="F229" s="32" t="s">
        <v>3</v>
      </c>
      <c r="G229" s="36">
        <f>C229*0.2</f>
        <v>0</v>
      </c>
      <c r="H229" s="32" t="s">
        <v>9</v>
      </c>
      <c r="I229" s="35">
        <f>C229-G229</f>
        <v>0</v>
      </c>
      <c r="J229" s="32" t="s">
        <v>9</v>
      </c>
      <c r="K229" s="34">
        <v>0</v>
      </c>
      <c r="L229" s="32" t="s">
        <v>9</v>
      </c>
      <c r="M229" s="10" t="s">
        <v>2</v>
      </c>
      <c r="N229" s="10" t="s">
        <v>1</v>
      </c>
      <c r="O229" s="33">
        <f>C229-K229</f>
        <v>0</v>
      </c>
      <c r="P229" s="32" t="s">
        <v>9</v>
      </c>
      <c r="Q229" s="10"/>
      <c r="R229" s="10"/>
    </row>
    <row r="230" spans="2:18" ht="24.75" customHeight="1">
      <c r="B230" s="19"/>
      <c r="C230" s="38">
        <v>0</v>
      </c>
      <c r="D230" s="32" t="s">
        <v>9</v>
      </c>
      <c r="E230" s="37">
        <v>20</v>
      </c>
      <c r="F230" s="32" t="s">
        <v>3</v>
      </c>
      <c r="G230" s="36">
        <f>C230*0.2</f>
        <v>0</v>
      </c>
      <c r="H230" s="32" t="s">
        <v>9</v>
      </c>
      <c r="I230" s="35">
        <f>C230-G230</f>
        <v>0</v>
      </c>
      <c r="J230" s="32" t="s">
        <v>9</v>
      </c>
      <c r="K230" s="34">
        <v>0</v>
      </c>
      <c r="L230" s="32" t="s">
        <v>9</v>
      </c>
      <c r="M230" s="10" t="s">
        <v>2</v>
      </c>
      <c r="N230" s="10" t="s">
        <v>1</v>
      </c>
      <c r="O230" s="33">
        <f>C230-K230</f>
        <v>0</v>
      </c>
      <c r="P230" s="32" t="s">
        <v>9</v>
      </c>
      <c r="Q230" s="10"/>
      <c r="R230" s="10"/>
    </row>
    <row r="231" spans="2:21" s="4" customFormat="1" ht="24.75" customHeight="1">
      <c r="B231" s="6" t="s">
        <v>0</v>
      </c>
      <c r="C231" s="5"/>
      <c r="D231" s="5"/>
      <c r="E231" s="5"/>
      <c r="F231" s="5"/>
      <c r="J231" s="3"/>
      <c r="K231" s="3"/>
      <c r="L231" s="3"/>
      <c r="R231" s="3"/>
      <c r="S231" s="3"/>
      <c r="T231" s="3"/>
      <c r="U231" s="3"/>
    </row>
    <row r="232" spans="1:20" s="2" customFormat="1" ht="24.75" customHeight="1">
      <c r="A232" s="3"/>
      <c r="B232" s="19" t="s">
        <v>8</v>
      </c>
      <c r="C232" s="31" t="s">
        <v>7</v>
      </c>
      <c r="D232" s="30"/>
      <c r="E232" s="31" t="s">
        <v>6</v>
      </c>
      <c r="F232" s="30"/>
      <c r="G232" s="29" t="s">
        <v>5</v>
      </c>
      <c r="H232" s="28"/>
      <c r="I232" s="27" t="s">
        <v>5</v>
      </c>
      <c r="J232" s="26"/>
      <c r="K232" s="25"/>
      <c r="L232" s="24"/>
      <c r="M232" s="11" t="s">
        <v>2</v>
      </c>
      <c r="N232" s="10" t="s">
        <v>1</v>
      </c>
      <c r="O232" s="23"/>
      <c r="P232" s="5"/>
      <c r="Q232" s="22"/>
      <c r="R232" s="22"/>
      <c r="S232" s="7"/>
      <c r="T232" s="3"/>
    </row>
    <row r="233" spans="2:22" ht="24.75" customHeight="1">
      <c r="B233" s="19"/>
      <c r="C233" s="18">
        <v>0</v>
      </c>
      <c r="D233" s="16" t="s">
        <v>4</v>
      </c>
      <c r="E233" s="18">
        <v>0</v>
      </c>
      <c r="F233" s="16" t="s">
        <v>4</v>
      </c>
      <c r="G233" s="17">
        <f>C233-E233</f>
        <v>0</v>
      </c>
      <c r="H233" s="16" t="s">
        <v>4</v>
      </c>
      <c r="I233" s="21" t="e">
        <f>G233/C233*100</f>
        <v>#DIV/0!</v>
      </c>
      <c r="J233" s="14" t="s">
        <v>3</v>
      </c>
      <c r="K233" s="13"/>
      <c r="L233" s="12"/>
      <c r="M233" s="20" t="s">
        <v>2</v>
      </c>
      <c r="N233" s="10" t="s">
        <v>1</v>
      </c>
      <c r="O233" s="9"/>
      <c r="P233" s="5"/>
      <c r="Q233" s="8"/>
      <c r="R233" s="8"/>
      <c r="S233" s="7"/>
      <c r="T233" s="3"/>
      <c r="V233" s="2"/>
    </row>
    <row r="234" spans="2:22" ht="24.75" customHeight="1">
      <c r="B234" s="19"/>
      <c r="C234" s="18">
        <v>0</v>
      </c>
      <c r="D234" s="16" t="s">
        <v>4</v>
      </c>
      <c r="E234" s="18">
        <v>0</v>
      </c>
      <c r="F234" s="16" t="s">
        <v>4</v>
      </c>
      <c r="G234" s="17">
        <f>C234*0</f>
        <v>0</v>
      </c>
      <c r="H234" s="16" t="s">
        <v>4</v>
      </c>
      <c r="I234" s="15" t="e">
        <f>G234/C234*100</f>
        <v>#DIV/0!</v>
      </c>
      <c r="J234" s="14" t="s">
        <v>3</v>
      </c>
      <c r="K234" s="13"/>
      <c r="L234" s="12"/>
      <c r="M234" s="11" t="s">
        <v>2</v>
      </c>
      <c r="N234" s="10" t="s">
        <v>1</v>
      </c>
      <c r="O234" s="9"/>
      <c r="P234" s="5"/>
      <c r="Q234" s="8"/>
      <c r="R234" s="8"/>
      <c r="S234" s="7"/>
      <c r="T234" s="3"/>
      <c r="V234" s="2"/>
    </row>
    <row r="235" spans="2:22" ht="24.75" customHeight="1">
      <c r="B235" s="19"/>
      <c r="C235" s="18">
        <v>0</v>
      </c>
      <c r="D235" s="16" t="s">
        <v>4</v>
      </c>
      <c r="E235" s="18">
        <v>0</v>
      </c>
      <c r="F235" s="16" t="s">
        <v>4</v>
      </c>
      <c r="G235" s="17">
        <f>C235*0</f>
        <v>0</v>
      </c>
      <c r="H235" s="16" t="s">
        <v>4</v>
      </c>
      <c r="I235" s="15" t="e">
        <f>G235/C235*100</f>
        <v>#DIV/0!</v>
      </c>
      <c r="J235" s="14" t="s">
        <v>3</v>
      </c>
      <c r="K235" s="13"/>
      <c r="L235" s="12"/>
      <c r="M235" s="11" t="s">
        <v>2</v>
      </c>
      <c r="N235" s="10" t="s">
        <v>1</v>
      </c>
      <c r="O235" s="9"/>
      <c r="P235" s="5"/>
      <c r="Q235" s="8"/>
      <c r="R235" s="8"/>
      <c r="S235" s="7"/>
      <c r="T235" s="3"/>
      <c r="V235" s="2"/>
    </row>
    <row r="236" spans="2:21" s="4" customFormat="1" ht="24.75" customHeight="1">
      <c r="B236" s="6" t="s">
        <v>0</v>
      </c>
      <c r="C236" s="5"/>
      <c r="D236" s="5"/>
      <c r="E236" s="5"/>
      <c r="F236" s="5"/>
      <c r="J236" s="3"/>
      <c r="K236" s="3"/>
      <c r="L236" s="3"/>
      <c r="R236" s="3"/>
      <c r="S236" s="3"/>
      <c r="T236" s="3"/>
      <c r="U236" s="3"/>
    </row>
  </sheetData>
  <sheetProtection/>
  <mergeCells count="510">
    <mergeCell ref="C226:L226"/>
    <mergeCell ref="M226:R226"/>
    <mergeCell ref="C211:H212"/>
    <mergeCell ref="I211:I212"/>
    <mergeCell ref="J211:L212"/>
    <mergeCell ref="M211:O212"/>
    <mergeCell ref="P211:P212"/>
    <mergeCell ref="M214:O215"/>
    <mergeCell ref="P214:P215"/>
    <mergeCell ref="R214:R215"/>
    <mergeCell ref="B181:F181"/>
    <mergeCell ref="B129:F129"/>
    <mergeCell ref="B178:I178"/>
    <mergeCell ref="B179:F179"/>
    <mergeCell ref="D103:M103"/>
    <mergeCell ref="C117:H117"/>
    <mergeCell ref="J117:L117"/>
    <mergeCell ref="B131:P131"/>
    <mergeCell ref="B132:D132"/>
    <mergeCell ref="M125:O125"/>
    <mergeCell ref="J115:L115"/>
    <mergeCell ref="F46:H46"/>
    <mergeCell ref="I46:K46"/>
    <mergeCell ref="L46:N46"/>
    <mergeCell ref="D83:M83"/>
    <mergeCell ref="B180:F180"/>
    <mergeCell ref="M129:O129"/>
    <mergeCell ref="N103:P103"/>
    <mergeCell ref="B134:F134"/>
    <mergeCell ref="J134:L134"/>
    <mergeCell ref="C221:D221"/>
    <mergeCell ref="E221:F221"/>
    <mergeCell ref="C202:H203"/>
    <mergeCell ref="B211:B212"/>
    <mergeCell ref="R186:R187"/>
    <mergeCell ref="P186:P187"/>
    <mergeCell ref="C220:L220"/>
    <mergeCell ref="B214:B215"/>
    <mergeCell ref="C214:H215"/>
    <mergeCell ref="I214:I215"/>
    <mergeCell ref="M134:O134"/>
    <mergeCell ref="B135:F135"/>
    <mergeCell ref="P205:P206"/>
    <mergeCell ref="C208:H209"/>
    <mergeCell ref="I208:I209"/>
    <mergeCell ref="J208:L209"/>
    <mergeCell ref="M205:O206"/>
    <mergeCell ref="J174:L174"/>
    <mergeCell ref="M179:O179"/>
    <mergeCell ref="J180:L180"/>
    <mergeCell ref="M180:O180"/>
    <mergeCell ref="B186:B187"/>
    <mergeCell ref="B130:F130"/>
    <mergeCell ref="J130:L130"/>
    <mergeCell ref="M130:O130"/>
    <mergeCell ref="M178:O178"/>
    <mergeCell ref="J133:L133"/>
    <mergeCell ref="M133:O133"/>
    <mergeCell ref="C186:H187"/>
    <mergeCell ref="I186:I187"/>
    <mergeCell ref="J186:L187"/>
    <mergeCell ref="M186:O187"/>
    <mergeCell ref="B177:D177"/>
    <mergeCell ref="J202:L203"/>
    <mergeCell ref="M195:O196"/>
    <mergeCell ref="J177:L177"/>
    <mergeCell ref="M177:O177"/>
    <mergeCell ref="J178:L178"/>
    <mergeCell ref="C195:H196"/>
    <mergeCell ref="I195:I196"/>
    <mergeCell ref="G227:H227"/>
    <mergeCell ref="I227:J227"/>
    <mergeCell ref="B205:B206"/>
    <mergeCell ref="C205:H206"/>
    <mergeCell ref="I205:I206"/>
    <mergeCell ref="J205:L206"/>
    <mergeCell ref="B220:B224"/>
    <mergeCell ref="B208:B209"/>
    <mergeCell ref="I221:J221"/>
    <mergeCell ref="G221:H221"/>
    <mergeCell ref="B1:R1"/>
    <mergeCell ref="M5:R5"/>
    <mergeCell ref="P7:R7"/>
    <mergeCell ref="M107:O107"/>
    <mergeCell ref="D97:H97"/>
    <mergeCell ref="D98:H98"/>
    <mergeCell ref="D99:H99"/>
    <mergeCell ref="I70:I71"/>
    <mergeCell ref="J70:L71"/>
    <mergeCell ref="N83:P83"/>
    <mergeCell ref="J129:L129"/>
    <mergeCell ref="J179:L179"/>
    <mergeCell ref="J125:L125"/>
    <mergeCell ref="J172:L172"/>
    <mergeCell ref="J127:L127"/>
    <mergeCell ref="B126:P126"/>
    <mergeCell ref="B125:F125"/>
    <mergeCell ref="J132:L132"/>
    <mergeCell ref="M132:O132"/>
    <mergeCell ref="B133:I133"/>
    <mergeCell ref="P9:Q9"/>
    <mergeCell ref="P73:P74"/>
    <mergeCell ref="C22:P22"/>
    <mergeCell ref="C34:E34"/>
    <mergeCell ref="M73:O74"/>
    <mergeCell ref="M67:O68"/>
    <mergeCell ref="I73:I74"/>
    <mergeCell ref="J73:L74"/>
    <mergeCell ref="B45:Q45"/>
    <mergeCell ref="P67:P68"/>
    <mergeCell ref="M117:O117"/>
    <mergeCell ref="B119:Q119"/>
    <mergeCell ref="M70:O71"/>
    <mergeCell ref="B73:B74"/>
    <mergeCell ref="B70:B71"/>
    <mergeCell ref="C107:H107"/>
    <mergeCell ref="J107:L107"/>
    <mergeCell ref="K77:M77"/>
    <mergeCell ref="N77:P77"/>
    <mergeCell ref="B96:B102"/>
    <mergeCell ref="R73:R74"/>
    <mergeCell ref="F41:G41"/>
    <mergeCell ref="F42:G42"/>
    <mergeCell ref="M41:O41"/>
    <mergeCell ref="M42:O42"/>
    <mergeCell ref="C70:H71"/>
    <mergeCell ref="P70:P71"/>
    <mergeCell ref="R70:R71"/>
    <mergeCell ref="C73:H74"/>
    <mergeCell ref="R67:R68"/>
    <mergeCell ref="B67:B68"/>
    <mergeCell ref="B20:B42"/>
    <mergeCell ref="F25:G25"/>
    <mergeCell ref="F26:G26"/>
    <mergeCell ref="F27:G27"/>
    <mergeCell ref="F34:G34"/>
    <mergeCell ref="F35:G35"/>
    <mergeCell ref="F29:G29"/>
    <mergeCell ref="F30:G30"/>
    <mergeCell ref="C26:E26"/>
    <mergeCell ref="J67:L68"/>
    <mergeCell ref="J41:L41"/>
    <mergeCell ref="J42:L42"/>
    <mergeCell ref="C43:P43"/>
    <mergeCell ref="I67:I68"/>
    <mergeCell ref="C41:E41"/>
    <mergeCell ref="C42:E42"/>
    <mergeCell ref="C67:H68"/>
    <mergeCell ref="M29:O29"/>
    <mergeCell ref="J23:L23"/>
    <mergeCell ref="J26:L26"/>
    <mergeCell ref="F40:G40"/>
    <mergeCell ref="F38:G38"/>
    <mergeCell ref="J40:O40"/>
    <mergeCell ref="C39:P39"/>
    <mergeCell ref="C38:E38"/>
    <mergeCell ref="C40:E40"/>
    <mergeCell ref="J38:P38"/>
    <mergeCell ref="J37:L37"/>
    <mergeCell ref="J35:L35"/>
    <mergeCell ref="J30:L30"/>
    <mergeCell ref="K9:O9"/>
    <mergeCell ref="M34:O34"/>
    <mergeCell ref="M35:O35"/>
    <mergeCell ref="M36:O36"/>
    <mergeCell ref="M26:O26"/>
    <mergeCell ref="M27:O27"/>
    <mergeCell ref="M28:O28"/>
    <mergeCell ref="J27:L27"/>
    <mergeCell ref="C27:E27"/>
    <mergeCell ref="F24:G24"/>
    <mergeCell ref="J28:L28"/>
    <mergeCell ref="J29:L29"/>
    <mergeCell ref="M37:O37"/>
    <mergeCell ref="M30:O30"/>
    <mergeCell ref="M31:O31"/>
    <mergeCell ref="M32:O32"/>
    <mergeCell ref="M33:O33"/>
    <mergeCell ref="M18:O18"/>
    <mergeCell ref="C23:E23"/>
    <mergeCell ref="F23:G23"/>
    <mergeCell ref="M23:O23"/>
    <mergeCell ref="M24:O24"/>
    <mergeCell ref="C20:E20"/>
    <mergeCell ref="C21:E21"/>
    <mergeCell ref="F21:G21"/>
    <mergeCell ref="K20:L20"/>
    <mergeCell ref="J24:L24"/>
    <mergeCell ref="M14:O14"/>
    <mergeCell ref="J15:L15"/>
    <mergeCell ref="M15:O15"/>
    <mergeCell ref="J16:L16"/>
    <mergeCell ref="M16:O16"/>
    <mergeCell ref="C36:E36"/>
    <mergeCell ref="F33:G33"/>
    <mergeCell ref="J17:L17"/>
    <mergeCell ref="M17:O17"/>
    <mergeCell ref="J18:L18"/>
    <mergeCell ref="C12:E12"/>
    <mergeCell ref="C13:E13"/>
    <mergeCell ref="C14:E14"/>
    <mergeCell ref="M12:O12"/>
    <mergeCell ref="J12:L12"/>
    <mergeCell ref="M21:O21"/>
    <mergeCell ref="J21:L21"/>
    <mergeCell ref="J13:L13"/>
    <mergeCell ref="M13:O13"/>
    <mergeCell ref="J14:L14"/>
    <mergeCell ref="M25:O25"/>
    <mergeCell ref="C33:E33"/>
    <mergeCell ref="E5:H5"/>
    <mergeCell ref="C15:E15"/>
    <mergeCell ref="F7:H7"/>
    <mergeCell ref="J25:L25"/>
    <mergeCell ref="J31:L31"/>
    <mergeCell ref="J32:L32"/>
    <mergeCell ref="J33:L33"/>
    <mergeCell ref="C17:E17"/>
    <mergeCell ref="C11:E11"/>
    <mergeCell ref="F11:G11"/>
    <mergeCell ref="F15:G15"/>
    <mergeCell ref="C16:E16"/>
    <mergeCell ref="C25:E25"/>
    <mergeCell ref="F12:G12"/>
    <mergeCell ref="F13:G13"/>
    <mergeCell ref="F14:G14"/>
    <mergeCell ref="F16:G16"/>
    <mergeCell ref="F17:G17"/>
    <mergeCell ref="C35:E35"/>
    <mergeCell ref="C29:E29"/>
    <mergeCell ref="C30:E30"/>
    <mergeCell ref="C31:E31"/>
    <mergeCell ref="J36:L36"/>
    <mergeCell ref="K5:L5"/>
    <mergeCell ref="K7:O7"/>
    <mergeCell ref="C24:E24"/>
    <mergeCell ref="C7:E7"/>
    <mergeCell ref="F9:G9"/>
    <mergeCell ref="F28:G28"/>
    <mergeCell ref="F37:G37"/>
    <mergeCell ref="F32:G32"/>
    <mergeCell ref="F36:G36"/>
    <mergeCell ref="F31:G31"/>
    <mergeCell ref="B4:Q4"/>
    <mergeCell ref="B11:B17"/>
    <mergeCell ref="C37:E37"/>
    <mergeCell ref="C28:E28"/>
    <mergeCell ref="C32:E32"/>
    <mergeCell ref="J34:L34"/>
    <mergeCell ref="M127:O127"/>
    <mergeCell ref="B128:I128"/>
    <mergeCell ref="J128:L128"/>
    <mergeCell ref="M128:O128"/>
    <mergeCell ref="B127:D127"/>
    <mergeCell ref="C77:H77"/>
    <mergeCell ref="C78:H78"/>
    <mergeCell ref="D84:H84"/>
    <mergeCell ref="D85:H85"/>
    <mergeCell ref="P202:P203"/>
    <mergeCell ref="R202:R203"/>
    <mergeCell ref="R205:R206"/>
    <mergeCell ref="Q221:R221"/>
    <mergeCell ref="I202:I203"/>
    <mergeCell ref="M208:O209"/>
    <mergeCell ref="R211:R212"/>
    <mergeCell ref="J214:L215"/>
    <mergeCell ref="I232:J232"/>
    <mergeCell ref="K232:L232"/>
    <mergeCell ref="C232:D232"/>
    <mergeCell ref="E232:F232"/>
    <mergeCell ref="B226:B230"/>
    <mergeCell ref="R208:R209"/>
    <mergeCell ref="O227:P227"/>
    <mergeCell ref="Q227:R227"/>
    <mergeCell ref="C227:D227"/>
    <mergeCell ref="E227:F227"/>
    <mergeCell ref="B232:B235"/>
    <mergeCell ref="K227:L227"/>
    <mergeCell ref="M227:N227"/>
    <mergeCell ref="M202:O203"/>
    <mergeCell ref="M221:N221"/>
    <mergeCell ref="O221:P221"/>
    <mergeCell ref="K221:L221"/>
    <mergeCell ref="P208:P209"/>
    <mergeCell ref="B202:B203"/>
    <mergeCell ref="G232:H232"/>
    <mergeCell ref="D86:H86"/>
    <mergeCell ref="B76:Q76"/>
    <mergeCell ref="D79:H79"/>
    <mergeCell ref="D80:H80"/>
    <mergeCell ref="D81:H81"/>
    <mergeCell ref="D82:H82"/>
    <mergeCell ref="K82:M82"/>
    <mergeCell ref="N82:P82"/>
    <mergeCell ref="N84:P84"/>
    <mergeCell ref="K84:M84"/>
    <mergeCell ref="M124:O124"/>
    <mergeCell ref="B122:D122"/>
    <mergeCell ref="J122:L122"/>
    <mergeCell ref="M122:O122"/>
    <mergeCell ref="M123:O123"/>
    <mergeCell ref="J123:L123"/>
    <mergeCell ref="B124:F124"/>
    <mergeCell ref="B123:I123"/>
    <mergeCell ref="J124:L124"/>
    <mergeCell ref="K80:M80"/>
    <mergeCell ref="N80:P80"/>
    <mergeCell ref="K81:M81"/>
    <mergeCell ref="N81:P81"/>
    <mergeCell ref="K78:M78"/>
    <mergeCell ref="N78:P78"/>
    <mergeCell ref="K79:M79"/>
    <mergeCell ref="N79:P79"/>
    <mergeCell ref="D93:M93"/>
    <mergeCell ref="N93:P93"/>
    <mergeCell ref="K85:M85"/>
    <mergeCell ref="K86:M86"/>
    <mergeCell ref="K87:M87"/>
    <mergeCell ref="N85:P85"/>
    <mergeCell ref="N86:P86"/>
    <mergeCell ref="N87:P87"/>
    <mergeCell ref="D87:H87"/>
    <mergeCell ref="D92:H92"/>
    <mergeCell ref="K89:M89"/>
    <mergeCell ref="C113:H113"/>
    <mergeCell ref="J113:L113"/>
    <mergeCell ref="M113:O113"/>
    <mergeCell ref="C115:H115"/>
    <mergeCell ref="M115:O115"/>
    <mergeCell ref="K91:M91"/>
    <mergeCell ref="N91:P91"/>
    <mergeCell ref="K92:M92"/>
    <mergeCell ref="N92:P92"/>
    <mergeCell ref="C109:H109"/>
    <mergeCell ref="J109:L109"/>
    <mergeCell ref="M109:O109"/>
    <mergeCell ref="D88:M88"/>
    <mergeCell ref="N89:P89"/>
    <mergeCell ref="D90:H90"/>
    <mergeCell ref="K90:M90"/>
    <mergeCell ref="N90:P90"/>
    <mergeCell ref="N88:P88"/>
    <mergeCell ref="D89:H89"/>
    <mergeCell ref="N96:P96"/>
    <mergeCell ref="D95:M95"/>
    <mergeCell ref="D96:H96"/>
    <mergeCell ref="C111:H111"/>
    <mergeCell ref="J111:L111"/>
    <mergeCell ref="M111:O111"/>
    <mergeCell ref="K99:M99"/>
    <mergeCell ref="N99:P99"/>
    <mergeCell ref="N100:P100"/>
    <mergeCell ref="N101:P101"/>
    <mergeCell ref="D102:M102"/>
    <mergeCell ref="N102:P102"/>
    <mergeCell ref="D101:M101"/>
    <mergeCell ref="D91:H91"/>
    <mergeCell ref="K97:M97"/>
    <mergeCell ref="N97:P97"/>
    <mergeCell ref="K98:M98"/>
    <mergeCell ref="N98:P98"/>
    <mergeCell ref="N95:P95"/>
    <mergeCell ref="K96:M96"/>
    <mergeCell ref="J195:L196"/>
    <mergeCell ref="D100:M100"/>
    <mergeCell ref="D94:M94"/>
    <mergeCell ref="N94:P94"/>
    <mergeCell ref="B121:P121"/>
    <mergeCell ref="N104:P104"/>
    <mergeCell ref="D104:M104"/>
    <mergeCell ref="B77:B95"/>
    <mergeCell ref="J135:L135"/>
    <mergeCell ref="M135:O135"/>
    <mergeCell ref="B199:B200"/>
    <mergeCell ref="C199:H200"/>
    <mergeCell ref="I199:I200"/>
    <mergeCell ref="J199:L200"/>
    <mergeCell ref="P195:P196"/>
    <mergeCell ref="R195:R196"/>
    <mergeCell ref="M199:O200"/>
    <mergeCell ref="P199:P200"/>
    <mergeCell ref="R199:R200"/>
    <mergeCell ref="B195:B196"/>
    <mergeCell ref="B136:P136"/>
    <mergeCell ref="B137:D137"/>
    <mergeCell ref="J137:L137"/>
    <mergeCell ref="M137:O137"/>
    <mergeCell ref="B140:F140"/>
    <mergeCell ref="J140:L140"/>
    <mergeCell ref="M140:O140"/>
    <mergeCell ref="B141:P141"/>
    <mergeCell ref="B138:I138"/>
    <mergeCell ref="J138:L138"/>
    <mergeCell ref="M138:O138"/>
    <mergeCell ref="B139:F139"/>
    <mergeCell ref="J139:L139"/>
    <mergeCell ref="M139:O139"/>
    <mergeCell ref="B142:D142"/>
    <mergeCell ref="J142:L142"/>
    <mergeCell ref="M142:O142"/>
    <mergeCell ref="B143:I143"/>
    <mergeCell ref="J143:L143"/>
    <mergeCell ref="M143:O143"/>
    <mergeCell ref="B146:P146"/>
    <mergeCell ref="B147:D147"/>
    <mergeCell ref="J147:L147"/>
    <mergeCell ref="M147:O147"/>
    <mergeCell ref="B144:F144"/>
    <mergeCell ref="J144:L144"/>
    <mergeCell ref="M144:O144"/>
    <mergeCell ref="B145:F145"/>
    <mergeCell ref="J145:L145"/>
    <mergeCell ref="M145:O145"/>
    <mergeCell ref="B150:F150"/>
    <mergeCell ref="J150:L150"/>
    <mergeCell ref="M150:O150"/>
    <mergeCell ref="B151:P151"/>
    <mergeCell ref="B148:I148"/>
    <mergeCell ref="J148:L148"/>
    <mergeCell ref="M148:O148"/>
    <mergeCell ref="B149:F149"/>
    <mergeCell ref="J149:L149"/>
    <mergeCell ref="M149:O149"/>
    <mergeCell ref="B152:D152"/>
    <mergeCell ref="J152:L152"/>
    <mergeCell ref="M152:O152"/>
    <mergeCell ref="B153:I153"/>
    <mergeCell ref="J153:L153"/>
    <mergeCell ref="M153:O153"/>
    <mergeCell ref="B156:P156"/>
    <mergeCell ref="B157:D157"/>
    <mergeCell ref="J157:L157"/>
    <mergeCell ref="M157:O157"/>
    <mergeCell ref="B154:F154"/>
    <mergeCell ref="J154:L154"/>
    <mergeCell ref="M154:O154"/>
    <mergeCell ref="B155:F155"/>
    <mergeCell ref="J155:L155"/>
    <mergeCell ref="M155:O155"/>
    <mergeCell ref="B160:F160"/>
    <mergeCell ref="J160:L160"/>
    <mergeCell ref="M160:O160"/>
    <mergeCell ref="B161:P161"/>
    <mergeCell ref="B158:I158"/>
    <mergeCell ref="J158:L158"/>
    <mergeCell ref="M158:O158"/>
    <mergeCell ref="B159:F159"/>
    <mergeCell ref="J159:L159"/>
    <mergeCell ref="M159:O159"/>
    <mergeCell ref="B162:D162"/>
    <mergeCell ref="J162:L162"/>
    <mergeCell ref="M162:O162"/>
    <mergeCell ref="B163:I163"/>
    <mergeCell ref="J163:L163"/>
    <mergeCell ref="M163:O163"/>
    <mergeCell ref="B166:P166"/>
    <mergeCell ref="B167:D167"/>
    <mergeCell ref="J167:L167"/>
    <mergeCell ref="M167:O167"/>
    <mergeCell ref="B164:F164"/>
    <mergeCell ref="J164:L164"/>
    <mergeCell ref="M164:O164"/>
    <mergeCell ref="B165:F165"/>
    <mergeCell ref="J165:L165"/>
    <mergeCell ref="M165:O165"/>
    <mergeCell ref="B168:I168"/>
    <mergeCell ref="B171:I171"/>
    <mergeCell ref="J168:L168"/>
    <mergeCell ref="M168:O168"/>
    <mergeCell ref="B169:F169"/>
    <mergeCell ref="J169:L169"/>
    <mergeCell ref="M169:O169"/>
    <mergeCell ref="B170:F170"/>
    <mergeCell ref="J170:L170"/>
    <mergeCell ref="M170:O170"/>
    <mergeCell ref="B176:P176"/>
    <mergeCell ref="J171:L171"/>
    <mergeCell ref="M171:O171"/>
    <mergeCell ref="M173:O173"/>
    <mergeCell ref="B172:I172"/>
    <mergeCell ref="B173:I173"/>
    <mergeCell ref="B174:I174"/>
    <mergeCell ref="M174:O174"/>
    <mergeCell ref="J183:L183"/>
    <mergeCell ref="M183:O183"/>
    <mergeCell ref="P189:P190"/>
    <mergeCell ref="M172:O172"/>
    <mergeCell ref="J173:L173"/>
    <mergeCell ref="J181:L181"/>
    <mergeCell ref="M189:O190"/>
    <mergeCell ref="M181:O181"/>
    <mergeCell ref="J182:L182"/>
    <mergeCell ref="M182:O182"/>
    <mergeCell ref="R189:R190"/>
    <mergeCell ref="B175:I175"/>
    <mergeCell ref="J175:L175"/>
    <mergeCell ref="M175:O175"/>
    <mergeCell ref="B189:B190"/>
    <mergeCell ref="C189:H190"/>
    <mergeCell ref="I189:I190"/>
    <mergeCell ref="J189:L190"/>
    <mergeCell ref="B182:F182"/>
    <mergeCell ref="B183:I183"/>
    <mergeCell ref="M192:O193"/>
    <mergeCell ref="P192:P193"/>
    <mergeCell ref="R192:R193"/>
    <mergeCell ref="B192:B193"/>
    <mergeCell ref="C192:H193"/>
    <mergeCell ref="I192:I193"/>
    <mergeCell ref="J192:L193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portrait" paperSize="9" scale="55" r:id="rId1"/>
  <headerFooter alignWithMargins="0">
    <oddHeader>&amp;L&amp;"Verdana,Regular"&amp;8Помощна таблица за Кандидата&amp;C&amp;"Verdana,Regular"&amp;8ИЗПЪЛНИТЕЛНА АГЕНЦИЯ ПО РИБАРСТВО И АКВАКУЛТУРИ
ДЕФР, ОТДЕЛ "УПРАВЛЕНИЕ НА ПРИОРИТЕТНИ ОСИ&amp;R&amp;"Verdana,Regular"&amp;8Мярка 1.3.
</oddHeader>
    <oddFooter>&amp;C&amp;"Verdana,Regular"&amp;8страница &amp;P</oddFooter>
  </headerFooter>
  <rowBreaks count="3" manualBreakCount="3">
    <brk id="74" max="17" man="1"/>
    <brk id="118" max="17" man="1"/>
    <brk id="17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236"/>
  <sheetViews>
    <sheetView tabSelected="1" view="pageBreakPreview" zoomScaleSheetLayoutView="100" zoomScalePageLayoutView="0" workbookViewId="0" topLeftCell="A4">
      <selection activeCell="J14" sqref="J14:L14"/>
    </sheetView>
  </sheetViews>
  <sheetFormatPr defaultColWidth="10.421875" defaultRowHeight="12.75"/>
  <cols>
    <col min="1" max="1" width="1.1484375" style="4" customWidth="1"/>
    <col min="2" max="2" width="4.7109375" style="1" customWidth="1"/>
    <col min="3" max="3" width="6.7109375" style="1" customWidth="1"/>
    <col min="4" max="4" width="10.140625" style="1" customWidth="1"/>
    <col min="5" max="5" width="5.7109375" style="1" customWidth="1"/>
    <col min="6" max="6" width="10.00390625" style="1" customWidth="1"/>
    <col min="7" max="7" width="7.421875" style="1" customWidth="1"/>
    <col min="8" max="8" width="9.7109375" style="1" customWidth="1"/>
    <col min="9" max="9" width="7.7109375" style="1" customWidth="1"/>
    <col min="10" max="10" width="9.7109375" style="2" customWidth="1"/>
    <col min="11" max="11" width="6.7109375" style="2" customWidth="1"/>
    <col min="12" max="12" width="6.421875" style="2" customWidth="1"/>
    <col min="13" max="14" width="6.421875" style="1" customWidth="1"/>
    <col min="15" max="15" width="7.7109375" style="1" customWidth="1"/>
    <col min="16" max="16" width="5.00390625" style="1" customWidth="1"/>
    <col min="17" max="17" width="6.421875" style="1" customWidth="1"/>
    <col min="18" max="18" width="6.140625" style="2" customWidth="1"/>
    <col min="19" max="19" width="5.7109375" style="3" customWidth="1"/>
    <col min="20" max="20" width="4.8515625" style="2" customWidth="1"/>
    <col min="21" max="21" width="4.00390625" style="2" customWidth="1"/>
    <col min="22" max="22" width="54.28125" style="1" customWidth="1"/>
    <col min="23" max="16384" width="10.421875" style="1" customWidth="1"/>
  </cols>
  <sheetData>
    <row r="1" spans="2:18" ht="72" customHeight="1">
      <c r="B1" s="365" t="s">
        <v>191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2:21" s="49" customFormat="1" ht="15" customHeight="1"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7"/>
      <c r="T2" s="7"/>
      <c r="U2" s="7"/>
    </row>
    <row r="3" spans="2:21" s="49" customFormat="1" ht="15" customHeight="1">
      <c r="B3" s="52"/>
      <c r="C3" s="51" t="s">
        <v>190</v>
      </c>
      <c r="E3" s="51" t="s">
        <v>189</v>
      </c>
      <c r="F3" s="51"/>
      <c r="G3" s="51"/>
      <c r="I3" s="51"/>
      <c r="J3" s="51"/>
      <c r="K3" s="51"/>
      <c r="L3" s="51"/>
      <c r="M3" s="51"/>
      <c r="N3" s="51"/>
      <c r="O3" s="51"/>
      <c r="P3" s="51"/>
      <c r="Q3" s="50"/>
      <c r="R3" s="50"/>
      <c r="S3" s="7"/>
      <c r="T3" s="7"/>
      <c r="U3" s="7"/>
    </row>
    <row r="4" spans="2:21" s="4" customFormat="1" ht="30.75" customHeight="1">
      <c r="B4" s="363" t="s">
        <v>188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53"/>
      <c r="S4" s="3"/>
      <c r="T4" s="3"/>
      <c r="U4" s="3"/>
    </row>
    <row r="5" spans="1:22" ht="18" customHeight="1">
      <c r="A5" s="3"/>
      <c r="B5" s="186" t="s">
        <v>20</v>
      </c>
      <c r="C5" s="362" t="s">
        <v>187</v>
      </c>
      <c r="D5" s="361" t="s">
        <v>186</v>
      </c>
      <c r="E5" s="358" t="s">
        <v>192</v>
      </c>
      <c r="F5" s="358"/>
      <c r="G5" s="358"/>
      <c r="H5" s="358"/>
      <c r="I5" s="351"/>
      <c r="J5" s="186" t="s">
        <v>185</v>
      </c>
      <c r="K5" s="360" t="s">
        <v>184</v>
      </c>
      <c r="L5" s="359"/>
      <c r="M5" s="358" t="s">
        <v>193</v>
      </c>
      <c r="N5" s="358"/>
      <c r="O5" s="358"/>
      <c r="P5" s="358"/>
      <c r="Q5" s="358"/>
      <c r="R5" s="358"/>
      <c r="S5" s="4"/>
      <c r="V5" s="2"/>
    </row>
    <row r="6" spans="1:21" s="4" customFormat="1" ht="15" customHeight="1">
      <c r="A6" s="3"/>
      <c r="B6" s="3"/>
      <c r="R6" s="53"/>
      <c r="S6" s="3"/>
      <c r="T6" s="3"/>
      <c r="U6" s="3"/>
    </row>
    <row r="7" spans="1:18" ht="18" customHeight="1">
      <c r="A7" s="3"/>
      <c r="B7" s="186" t="s">
        <v>18</v>
      </c>
      <c r="C7" s="350" t="s">
        <v>183</v>
      </c>
      <c r="D7" s="350"/>
      <c r="E7" s="350"/>
      <c r="F7" s="358" t="s">
        <v>194</v>
      </c>
      <c r="G7" s="358"/>
      <c r="H7" s="358"/>
      <c r="I7" s="351"/>
      <c r="J7" s="186" t="s">
        <v>182</v>
      </c>
      <c r="K7" s="350" t="s">
        <v>181</v>
      </c>
      <c r="L7" s="350"/>
      <c r="M7" s="350"/>
      <c r="N7" s="350"/>
      <c r="O7" s="350"/>
      <c r="P7" s="357" t="s">
        <v>195</v>
      </c>
      <c r="Q7" s="356"/>
      <c r="R7" s="355"/>
    </row>
    <row r="8" spans="2:21" s="4" customFormat="1" ht="15" customHeight="1">
      <c r="B8" s="3"/>
      <c r="I8" s="354"/>
      <c r="J8" s="3"/>
      <c r="K8" s="3"/>
      <c r="L8" s="3"/>
      <c r="R8" s="53"/>
      <c r="S8" s="3"/>
      <c r="T8" s="3"/>
      <c r="U8" s="3"/>
    </row>
    <row r="9" spans="2:18" ht="18" customHeight="1">
      <c r="B9" s="186" t="s">
        <v>8</v>
      </c>
      <c r="C9" s="353" t="s">
        <v>180</v>
      </c>
      <c r="D9" s="353"/>
      <c r="E9" s="353"/>
      <c r="F9" s="352">
        <v>294.12</v>
      </c>
      <c r="G9" s="352"/>
      <c r="H9" s="16" t="s">
        <v>179</v>
      </c>
      <c r="I9" s="351"/>
      <c r="J9" s="186" t="s">
        <v>178</v>
      </c>
      <c r="K9" s="350" t="s">
        <v>177</v>
      </c>
      <c r="L9" s="350"/>
      <c r="M9" s="350"/>
      <c r="N9" s="350"/>
      <c r="O9" s="350"/>
      <c r="P9" s="349">
        <v>22.5</v>
      </c>
      <c r="Q9" s="348"/>
      <c r="R9" s="347" t="s">
        <v>176</v>
      </c>
    </row>
    <row r="10" spans="2:21" s="4" customFormat="1" ht="15" customHeight="1">
      <c r="B10" s="3"/>
      <c r="I10" s="346"/>
      <c r="J10" s="3"/>
      <c r="K10" s="3"/>
      <c r="L10" s="3"/>
      <c r="R10" s="53"/>
      <c r="S10" s="3"/>
      <c r="T10" s="3"/>
      <c r="U10" s="3"/>
    </row>
    <row r="11" spans="2:18" ht="18" customHeight="1">
      <c r="B11" s="142" t="s">
        <v>175</v>
      </c>
      <c r="C11" s="345" t="s">
        <v>174</v>
      </c>
      <c r="D11" s="344"/>
      <c r="E11" s="343"/>
      <c r="F11" s="342">
        <v>83.2</v>
      </c>
      <c r="G11" s="341"/>
      <c r="H11" s="16" t="s">
        <v>173</v>
      </c>
      <c r="I11" s="340" t="s">
        <v>129</v>
      </c>
      <c r="J11" s="338"/>
      <c r="K11" s="339"/>
      <c r="L11" s="339"/>
      <c r="M11" s="338"/>
      <c r="N11" s="338"/>
      <c r="O11" s="338"/>
      <c r="P11" s="338"/>
      <c r="Q11" s="338"/>
      <c r="R11" s="337"/>
    </row>
    <row r="12" spans="2:18" ht="18" customHeight="1">
      <c r="B12" s="142"/>
      <c r="C12" s="313" t="s">
        <v>172</v>
      </c>
      <c r="D12" s="312"/>
      <c r="E12" s="311"/>
      <c r="F12" s="336" t="s">
        <v>171</v>
      </c>
      <c r="G12" s="335"/>
      <c r="H12" s="332"/>
      <c r="I12" s="298" t="s">
        <v>129</v>
      </c>
      <c r="J12" s="310">
        <f>((11000*F11)+2000)*H12</f>
        <v>0</v>
      </c>
      <c r="K12" s="315"/>
      <c r="L12" s="309"/>
      <c r="M12" s="319">
        <f aca="true" t="shared" si="0" ref="M12:M18">J12*1.95583</f>
        <v>0</v>
      </c>
      <c r="N12" s="319"/>
      <c r="O12" s="319"/>
      <c r="P12" s="164" t="s">
        <v>23</v>
      </c>
      <c r="Q12" s="49"/>
      <c r="R12" s="331" t="s">
        <v>129</v>
      </c>
    </row>
    <row r="13" spans="2:18" ht="18" customHeight="1">
      <c r="B13" s="142"/>
      <c r="C13" s="313" t="s">
        <v>170</v>
      </c>
      <c r="D13" s="312"/>
      <c r="E13" s="311"/>
      <c r="F13" s="334" t="s">
        <v>169</v>
      </c>
      <c r="G13" s="333"/>
      <c r="H13" s="332"/>
      <c r="I13" s="298" t="s">
        <v>129</v>
      </c>
      <c r="J13" s="310">
        <f>((5000*F11)+62000)*H13</f>
        <v>0</v>
      </c>
      <c r="K13" s="315"/>
      <c r="L13" s="309"/>
      <c r="M13" s="319">
        <f t="shared" si="0"/>
        <v>0</v>
      </c>
      <c r="N13" s="319"/>
      <c r="O13" s="319"/>
      <c r="P13" s="164" t="s">
        <v>23</v>
      </c>
      <c r="Q13" s="49"/>
      <c r="R13" s="331" t="s">
        <v>129</v>
      </c>
    </row>
    <row r="14" spans="2:18" ht="18" customHeight="1">
      <c r="B14" s="142"/>
      <c r="C14" s="313" t="s">
        <v>168</v>
      </c>
      <c r="D14" s="312"/>
      <c r="E14" s="311"/>
      <c r="F14" s="334" t="s">
        <v>167</v>
      </c>
      <c r="G14" s="333"/>
      <c r="H14" s="332">
        <v>1</v>
      </c>
      <c r="I14" s="298" t="s">
        <v>129</v>
      </c>
      <c r="J14" s="310">
        <f>((4200*F11)+82000)*H14</f>
        <v>431440</v>
      </c>
      <c r="K14" s="315"/>
      <c r="L14" s="309"/>
      <c r="M14" s="319">
        <f t="shared" si="0"/>
        <v>843823.2951999999</v>
      </c>
      <c r="N14" s="319"/>
      <c r="O14" s="319"/>
      <c r="P14" s="164" t="s">
        <v>23</v>
      </c>
      <c r="Q14" s="49"/>
      <c r="R14" s="331" t="s">
        <v>129</v>
      </c>
    </row>
    <row r="15" spans="2:18" ht="18" customHeight="1">
      <c r="B15" s="142"/>
      <c r="C15" s="313" t="s">
        <v>166</v>
      </c>
      <c r="D15" s="312"/>
      <c r="E15" s="311"/>
      <c r="F15" s="334" t="s">
        <v>165</v>
      </c>
      <c r="G15" s="333"/>
      <c r="H15" s="332"/>
      <c r="I15" s="298" t="s">
        <v>129</v>
      </c>
      <c r="J15" s="310">
        <f>((2700*F11)+232000)*H15</f>
        <v>0</v>
      </c>
      <c r="K15" s="315"/>
      <c r="L15" s="309"/>
      <c r="M15" s="319">
        <f t="shared" si="0"/>
        <v>0</v>
      </c>
      <c r="N15" s="319"/>
      <c r="O15" s="319"/>
      <c r="P15" s="164" t="s">
        <v>23</v>
      </c>
      <c r="Q15" s="49"/>
      <c r="R15" s="331" t="s">
        <v>129</v>
      </c>
    </row>
    <row r="16" spans="2:18" ht="18" customHeight="1">
      <c r="B16" s="142"/>
      <c r="C16" s="313" t="s">
        <v>164</v>
      </c>
      <c r="D16" s="312"/>
      <c r="E16" s="311"/>
      <c r="F16" s="334" t="s">
        <v>163</v>
      </c>
      <c r="G16" s="333"/>
      <c r="H16" s="332"/>
      <c r="I16" s="298" t="s">
        <v>129</v>
      </c>
      <c r="J16" s="310">
        <f>((2200*F11)+3822000)*H16</f>
        <v>0</v>
      </c>
      <c r="K16" s="315"/>
      <c r="L16" s="309"/>
      <c r="M16" s="319">
        <f t="shared" si="0"/>
        <v>0</v>
      </c>
      <c r="N16" s="319"/>
      <c r="O16" s="319"/>
      <c r="P16" s="164" t="s">
        <v>23</v>
      </c>
      <c r="Q16" s="49"/>
      <c r="R16" s="331" t="s">
        <v>129</v>
      </c>
    </row>
    <row r="17" spans="2:18" ht="18" customHeight="1">
      <c r="B17" s="142"/>
      <c r="C17" s="313" t="s">
        <v>162</v>
      </c>
      <c r="D17" s="312"/>
      <c r="E17" s="311"/>
      <c r="F17" s="334" t="s">
        <v>161</v>
      </c>
      <c r="G17" s="333"/>
      <c r="H17" s="332"/>
      <c r="I17" s="298" t="s">
        <v>129</v>
      </c>
      <c r="J17" s="310">
        <f>((1200*F11)+882000)*H17</f>
        <v>0</v>
      </c>
      <c r="K17" s="315"/>
      <c r="L17" s="309"/>
      <c r="M17" s="319">
        <f t="shared" si="0"/>
        <v>0</v>
      </c>
      <c r="N17" s="319"/>
      <c r="O17" s="319"/>
      <c r="P17" s="164" t="s">
        <v>23</v>
      </c>
      <c r="Q17" s="49"/>
      <c r="R17" s="331" t="s">
        <v>129</v>
      </c>
    </row>
    <row r="18" spans="2:18" ht="18" customHeight="1">
      <c r="B18" s="330"/>
      <c r="C18" s="329"/>
      <c r="D18" s="329"/>
      <c r="E18" s="329"/>
      <c r="F18" s="329"/>
      <c r="G18" s="329"/>
      <c r="H18" s="329"/>
      <c r="I18" s="329"/>
      <c r="J18" s="328">
        <f>SUM(J12:L17)</f>
        <v>431440</v>
      </c>
      <c r="K18" s="327"/>
      <c r="L18" s="326"/>
      <c r="M18" s="319">
        <f t="shared" si="0"/>
        <v>843823.2951999999</v>
      </c>
      <c r="N18" s="319"/>
      <c r="O18" s="319"/>
      <c r="P18" s="164" t="s">
        <v>23</v>
      </c>
      <c r="Q18" s="325"/>
      <c r="R18" s="324" t="s">
        <v>129</v>
      </c>
    </row>
    <row r="19" spans="2:21" s="4" customFormat="1" ht="15.75">
      <c r="B19" s="3"/>
      <c r="J19" s="3"/>
      <c r="K19" s="3"/>
      <c r="L19" s="3"/>
      <c r="M19" s="323"/>
      <c r="N19" s="323"/>
      <c r="O19" s="323"/>
      <c r="R19" s="53"/>
      <c r="S19" s="3"/>
      <c r="T19" s="3"/>
      <c r="U19" s="3"/>
    </row>
    <row r="20" spans="1:18" ht="18" customHeight="1">
      <c r="A20" s="1"/>
      <c r="B20" s="42" t="s">
        <v>160</v>
      </c>
      <c r="C20" s="125" t="s">
        <v>159</v>
      </c>
      <c r="D20" s="125"/>
      <c r="E20" s="125"/>
      <c r="F20" s="322">
        <v>0</v>
      </c>
      <c r="G20" s="321">
        <f>D46</f>
        <v>24</v>
      </c>
      <c r="H20" s="186" t="s">
        <v>158</v>
      </c>
      <c r="I20" s="298" t="s">
        <v>129</v>
      </c>
      <c r="J20" s="49"/>
      <c r="K20" s="320"/>
      <c r="L20" s="320"/>
      <c r="M20" s="9"/>
      <c r="N20" s="9"/>
      <c r="O20" s="9"/>
      <c r="P20" s="49"/>
      <c r="Q20" s="49"/>
      <c r="R20" s="53"/>
    </row>
    <row r="21" spans="1:18" ht="18" customHeight="1">
      <c r="A21" s="1"/>
      <c r="B21" s="42"/>
      <c r="C21" s="306" t="s">
        <v>157</v>
      </c>
      <c r="D21" s="305"/>
      <c r="E21" s="305"/>
      <c r="F21" s="304" t="s">
        <v>156</v>
      </c>
      <c r="G21" s="304"/>
      <c r="H21" s="303"/>
      <c r="I21" s="298" t="s">
        <v>129</v>
      </c>
      <c r="J21" s="310">
        <f>(J18*0.5)*H21</f>
        <v>0</v>
      </c>
      <c r="K21" s="315"/>
      <c r="L21" s="309"/>
      <c r="M21" s="319">
        <f>J21*1.95583</f>
        <v>0</v>
      </c>
      <c r="N21" s="319"/>
      <c r="O21" s="319"/>
      <c r="P21" s="164" t="s">
        <v>23</v>
      </c>
      <c r="Q21" s="7"/>
      <c r="R21" s="53" t="s">
        <v>129</v>
      </c>
    </row>
    <row r="22" spans="1:18" ht="19.5" customHeight="1">
      <c r="A22" s="1"/>
      <c r="B22" s="42"/>
      <c r="C22" s="317" t="s">
        <v>155</v>
      </c>
      <c r="D22" s="317"/>
      <c r="E22" s="317"/>
      <c r="F22" s="317"/>
      <c r="G22" s="317"/>
      <c r="H22" s="317"/>
      <c r="I22" s="318"/>
      <c r="J22" s="317"/>
      <c r="K22" s="317"/>
      <c r="L22" s="317"/>
      <c r="M22" s="317"/>
      <c r="N22" s="317"/>
      <c r="O22" s="317"/>
      <c r="P22" s="317"/>
      <c r="Q22" s="292"/>
      <c r="R22" s="53"/>
    </row>
    <row r="23" spans="1:18" ht="18" customHeight="1">
      <c r="A23" s="1"/>
      <c r="B23" s="42"/>
      <c r="C23" s="306" t="s">
        <v>154</v>
      </c>
      <c r="D23" s="305"/>
      <c r="E23" s="305"/>
      <c r="F23" s="304" t="s">
        <v>153</v>
      </c>
      <c r="G23" s="304"/>
      <c r="H23" s="303">
        <v>1</v>
      </c>
      <c r="I23" s="298" t="s">
        <v>129</v>
      </c>
      <c r="J23" s="310">
        <f>H23*F38</f>
        <v>188285.33096867247</v>
      </c>
      <c r="K23" s="315"/>
      <c r="L23" s="309"/>
      <c r="M23" s="296">
        <f>J23*1.95583</f>
        <v>368254.09886845865</v>
      </c>
      <c r="N23" s="295"/>
      <c r="O23" s="294"/>
      <c r="P23" s="164" t="s">
        <v>23</v>
      </c>
      <c r="Q23" s="316"/>
      <c r="R23" s="53" t="s">
        <v>129</v>
      </c>
    </row>
    <row r="24" spans="1:18" ht="18" customHeight="1">
      <c r="A24" s="1"/>
      <c r="B24" s="42"/>
      <c r="C24" s="42" t="s">
        <v>152</v>
      </c>
      <c r="D24" s="42"/>
      <c r="E24" s="42"/>
      <c r="F24" s="310">
        <f>J18*0.015</f>
        <v>6471.599999999999</v>
      </c>
      <c r="G24" s="309"/>
      <c r="H24" s="303">
        <v>1</v>
      </c>
      <c r="I24" s="298" t="s">
        <v>129</v>
      </c>
      <c r="J24" s="310">
        <f>(J18-F24)*H24</f>
        <v>424968.4</v>
      </c>
      <c r="K24" s="315"/>
      <c r="L24" s="309"/>
      <c r="M24" s="296">
        <f>J24*1.95583</f>
        <v>831165.945772</v>
      </c>
      <c r="N24" s="295"/>
      <c r="O24" s="294"/>
      <c r="P24" s="164" t="s">
        <v>23</v>
      </c>
      <c r="Q24" s="314" t="s">
        <v>138</v>
      </c>
      <c r="R24" s="53" t="s">
        <v>129</v>
      </c>
    </row>
    <row r="25" spans="1:18" ht="18" customHeight="1">
      <c r="A25" s="1"/>
      <c r="B25" s="42"/>
      <c r="C25" s="42" t="s">
        <v>151</v>
      </c>
      <c r="D25" s="42"/>
      <c r="E25" s="42"/>
      <c r="F25" s="310">
        <f>J24*0.015</f>
        <v>6374.526</v>
      </c>
      <c r="G25" s="309"/>
      <c r="H25" s="303">
        <v>1</v>
      </c>
      <c r="I25" s="298" t="s">
        <v>129</v>
      </c>
      <c r="J25" s="310">
        <f>(J24-F25)*H25</f>
        <v>418593.874</v>
      </c>
      <c r="K25" s="315"/>
      <c r="L25" s="309"/>
      <c r="M25" s="296">
        <f>J25*1.95583</f>
        <v>818698.45658542</v>
      </c>
      <c r="N25" s="295"/>
      <c r="O25" s="294"/>
      <c r="P25" s="164" t="s">
        <v>23</v>
      </c>
      <c r="Q25" s="314" t="s">
        <v>138</v>
      </c>
      <c r="R25" s="53" t="s">
        <v>129</v>
      </c>
    </row>
    <row r="26" spans="1:18" ht="18" customHeight="1">
      <c r="A26" s="1"/>
      <c r="B26" s="42"/>
      <c r="C26" s="47" t="s">
        <v>150</v>
      </c>
      <c r="D26" s="46"/>
      <c r="E26" s="299"/>
      <c r="F26" s="310">
        <f>J25*0.015</f>
        <v>6278.90811</v>
      </c>
      <c r="G26" s="309"/>
      <c r="H26" s="303">
        <v>1</v>
      </c>
      <c r="I26" s="298" t="s">
        <v>129</v>
      </c>
      <c r="J26" s="310">
        <f>(J25-F26)*H26</f>
        <v>412314.96589</v>
      </c>
      <c r="K26" s="315"/>
      <c r="L26" s="309"/>
      <c r="M26" s="296">
        <f>J26*1.95583</f>
        <v>806417.9797366387</v>
      </c>
      <c r="N26" s="295"/>
      <c r="O26" s="294"/>
      <c r="P26" s="164" t="s">
        <v>23</v>
      </c>
      <c r="Q26" s="314" t="s">
        <v>138</v>
      </c>
      <c r="R26" s="53" t="s">
        <v>129</v>
      </c>
    </row>
    <row r="27" spans="1:18" ht="18" customHeight="1">
      <c r="A27" s="1"/>
      <c r="B27" s="42"/>
      <c r="C27" s="47" t="s">
        <v>149</v>
      </c>
      <c r="D27" s="46"/>
      <c r="E27" s="299"/>
      <c r="F27" s="310">
        <f>J26*0.015</f>
        <v>6184.72448835</v>
      </c>
      <c r="G27" s="309"/>
      <c r="H27" s="303">
        <v>1</v>
      </c>
      <c r="I27" s="298" t="s">
        <v>129</v>
      </c>
      <c r="J27" s="310">
        <f>(J26-F27)*H27</f>
        <v>406130.24140165</v>
      </c>
      <c r="K27" s="315"/>
      <c r="L27" s="309"/>
      <c r="M27" s="296">
        <f>J27*1.95583</f>
        <v>794321.7100405891</v>
      </c>
      <c r="N27" s="295"/>
      <c r="O27" s="294"/>
      <c r="P27" s="164" t="s">
        <v>23</v>
      </c>
      <c r="Q27" s="314" t="s">
        <v>138</v>
      </c>
      <c r="R27" s="53" t="s">
        <v>129</v>
      </c>
    </row>
    <row r="28" spans="1:18" ht="18" customHeight="1">
      <c r="A28" s="1"/>
      <c r="B28" s="42"/>
      <c r="C28" s="47" t="s">
        <v>148</v>
      </c>
      <c r="D28" s="46"/>
      <c r="E28" s="299"/>
      <c r="F28" s="310">
        <f>J27*0.015</f>
        <v>6091.95362102475</v>
      </c>
      <c r="G28" s="309"/>
      <c r="H28" s="303">
        <v>1</v>
      </c>
      <c r="I28" s="298" t="s">
        <v>129</v>
      </c>
      <c r="J28" s="310">
        <f>(J27-F28)*H28</f>
        <v>400038.2877806253</v>
      </c>
      <c r="K28" s="315"/>
      <c r="L28" s="309"/>
      <c r="M28" s="296">
        <f>J28*1.95583</f>
        <v>782406.8843899803</v>
      </c>
      <c r="N28" s="295"/>
      <c r="O28" s="294"/>
      <c r="P28" s="164" t="s">
        <v>23</v>
      </c>
      <c r="Q28" s="314" t="s">
        <v>138</v>
      </c>
      <c r="R28" s="53" t="s">
        <v>129</v>
      </c>
    </row>
    <row r="29" spans="1:18" ht="18" customHeight="1">
      <c r="A29" s="1"/>
      <c r="B29" s="42"/>
      <c r="C29" s="47" t="s">
        <v>147</v>
      </c>
      <c r="D29" s="46"/>
      <c r="E29" s="299"/>
      <c r="F29" s="310">
        <f>J28*0.015</f>
        <v>6000.574316709379</v>
      </c>
      <c r="G29" s="309"/>
      <c r="H29" s="303">
        <v>1</v>
      </c>
      <c r="I29" s="298" t="s">
        <v>129</v>
      </c>
      <c r="J29" s="310">
        <f>(J28-F29)*H29</f>
        <v>394037.7134639159</v>
      </c>
      <c r="K29" s="315"/>
      <c r="L29" s="309"/>
      <c r="M29" s="296">
        <f>J29*1.95583</f>
        <v>770670.7811241307</v>
      </c>
      <c r="N29" s="295"/>
      <c r="O29" s="294"/>
      <c r="P29" s="164" t="s">
        <v>23</v>
      </c>
      <c r="Q29" s="314" t="s">
        <v>138</v>
      </c>
      <c r="R29" s="53" t="s">
        <v>129</v>
      </c>
    </row>
    <row r="30" spans="1:18" ht="18" customHeight="1">
      <c r="A30" s="1"/>
      <c r="B30" s="42"/>
      <c r="C30" s="47" t="s">
        <v>146</v>
      </c>
      <c r="D30" s="46"/>
      <c r="E30" s="299"/>
      <c r="F30" s="310">
        <f>J29*0.015</f>
        <v>5910.565701958739</v>
      </c>
      <c r="G30" s="309"/>
      <c r="H30" s="303">
        <v>1</v>
      </c>
      <c r="I30" s="298" t="s">
        <v>129</v>
      </c>
      <c r="J30" s="310">
        <f>(J29-F30)*H30</f>
        <v>388127.1477619572</v>
      </c>
      <c r="K30" s="315"/>
      <c r="L30" s="309"/>
      <c r="M30" s="296">
        <f>J30*1.95583</f>
        <v>759110.7194072687</v>
      </c>
      <c r="N30" s="295"/>
      <c r="O30" s="294"/>
      <c r="P30" s="164" t="s">
        <v>23</v>
      </c>
      <c r="Q30" s="314" t="s">
        <v>138</v>
      </c>
      <c r="R30" s="53" t="s">
        <v>129</v>
      </c>
    </row>
    <row r="31" spans="1:18" ht="18" customHeight="1">
      <c r="A31" s="1"/>
      <c r="B31" s="42"/>
      <c r="C31" s="47" t="s">
        <v>145</v>
      </c>
      <c r="D31" s="46"/>
      <c r="E31" s="299"/>
      <c r="F31" s="310">
        <f>J30*0.015</f>
        <v>5821.9072164293575</v>
      </c>
      <c r="G31" s="309"/>
      <c r="H31" s="303">
        <v>1</v>
      </c>
      <c r="I31" s="298" t="s">
        <v>129</v>
      </c>
      <c r="J31" s="310">
        <f>(J30-F31)*H31</f>
        <v>382305.24054552783</v>
      </c>
      <c r="K31" s="315"/>
      <c r="L31" s="309"/>
      <c r="M31" s="296">
        <f>J31*1.95583</f>
        <v>747724.0586161597</v>
      </c>
      <c r="N31" s="295"/>
      <c r="O31" s="294"/>
      <c r="P31" s="164" t="s">
        <v>23</v>
      </c>
      <c r="Q31" s="314" t="s">
        <v>138</v>
      </c>
      <c r="R31" s="53" t="s">
        <v>129</v>
      </c>
    </row>
    <row r="32" spans="1:18" ht="18" customHeight="1">
      <c r="A32" s="1"/>
      <c r="B32" s="42"/>
      <c r="C32" s="47" t="s">
        <v>144</v>
      </c>
      <c r="D32" s="46"/>
      <c r="E32" s="299"/>
      <c r="F32" s="310">
        <f>J31*0.015</f>
        <v>5734.578608182917</v>
      </c>
      <c r="G32" s="309"/>
      <c r="H32" s="303">
        <v>1</v>
      </c>
      <c r="I32" s="298" t="s">
        <v>129</v>
      </c>
      <c r="J32" s="310">
        <f>(J31-F32)*H32</f>
        <v>376570.66193734494</v>
      </c>
      <c r="K32" s="315"/>
      <c r="L32" s="309"/>
      <c r="M32" s="296">
        <f>J32*1.95583</f>
        <v>736508.1977369173</v>
      </c>
      <c r="N32" s="295"/>
      <c r="O32" s="294"/>
      <c r="P32" s="164" t="s">
        <v>23</v>
      </c>
      <c r="Q32" s="314" t="s">
        <v>138</v>
      </c>
      <c r="R32" s="53" t="s">
        <v>129</v>
      </c>
    </row>
    <row r="33" spans="2:18" ht="18" customHeight="1">
      <c r="B33" s="42"/>
      <c r="C33" s="47" t="s">
        <v>143</v>
      </c>
      <c r="D33" s="46"/>
      <c r="E33" s="299"/>
      <c r="F33" s="310">
        <f>J32*0.015</f>
        <v>5648.559929060174</v>
      </c>
      <c r="G33" s="309"/>
      <c r="H33" s="303"/>
      <c r="I33" s="298" t="s">
        <v>129</v>
      </c>
      <c r="J33" s="310"/>
      <c r="K33" s="315"/>
      <c r="L33" s="309"/>
      <c r="M33" s="296"/>
      <c r="N33" s="295"/>
      <c r="O33" s="294"/>
      <c r="P33" s="164" t="s">
        <v>23</v>
      </c>
      <c r="Q33" s="314" t="s">
        <v>138</v>
      </c>
      <c r="R33" s="53" t="s">
        <v>129</v>
      </c>
    </row>
    <row r="34" spans="2:18" ht="18" customHeight="1">
      <c r="B34" s="42"/>
      <c r="C34" s="47" t="s">
        <v>142</v>
      </c>
      <c r="D34" s="46"/>
      <c r="E34" s="299"/>
      <c r="F34" s="310">
        <f>J33*0.015</f>
        <v>0</v>
      </c>
      <c r="G34" s="309"/>
      <c r="H34" s="303"/>
      <c r="I34" s="298" t="s">
        <v>129</v>
      </c>
      <c r="J34" s="310"/>
      <c r="K34" s="315"/>
      <c r="L34" s="309"/>
      <c r="M34" s="296"/>
      <c r="N34" s="295"/>
      <c r="O34" s="294"/>
      <c r="P34" s="164" t="s">
        <v>23</v>
      </c>
      <c r="Q34" s="314" t="s">
        <v>138</v>
      </c>
      <c r="R34" s="53" t="s">
        <v>129</v>
      </c>
    </row>
    <row r="35" spans="2:18" ht="18" customHeight="1">
      <c r="B35" s="42"/>
      <c r="C35" s="47" t="s">
        <v>141</v>
      </c>
      <c r="D35" s="46"/>
      <c r="E35" s="299"/>
      <c r="F35" s="310">
        <f>J34*0.015</f>
        <v>0</v>
      </c>
      <c r="G35" s="309"/>
      <c r="H35" s="303"/>
      <c r="I35" s="298" t="s">
        <v>129</v>
      </c>
      <c r="J35" s="310"/>
      <c r="K35" s="315"/>
      <c r="L35" s="309"/>
      <c r="M35" s="296"/>
      <c r="N35" s="295"/>
      <c r="O35" s="294"/>
      <c r="P35" s="164" t="s">
        <v>23</v>
      </c>
      <c r="Q35" s="314" t="s">
        <v>138</v>
      </c>
      <c r="R35" s="53" t="s">
        <v>129</v>
      </c>
    </row>
    <row r="36" spans="2:18" ht="18" customHeight="1">
      <c r="B36" s="42"/>
      <c r="C36" s="47" t="s">
        <v>140</v>
      </c>
      <c r="D36" s="46"/>
      <c r="E36" s="299"/>
      <c r="F36" s="310">
        <f>J35*0.015</f>
        <v>0</v>
      </c>
      <c r="G36" s="309"/>
      <c r="H36" s="303"/>
      <c r="I36" s="298" t="s">
        <v>129</v>
      </c>
      <c r="J36" s="310"/>
      <c r="K36" s="315"/>
      <c r="L36" s="309"/>
      <c r="M36" s="296"/>
      <c r="N36" s="295"/>
      <c r="O36" s="294"/>
      <c r="P36" s="164" t="s">
        <v>23</v>
      </c>
      <c r="Q36" s="314" t="s">
        <v>138</v>
      </c>
      <c r="R36" s="53" t="s">
        <v>129</v>
      </c>
    </row>
    <row r="37" spans="2:18" ht="18" customHeight="1">
      <c r="B37" s="42"/>
      <c r="C37" s="47" t="s">
        <v>139</v>
      </c>
      <c r="D37" s="46"/>
      <c r="E37" s="299"/>
      <c r="F37" s="310">
        <f>J36*0.015</f>
        <v>0</v>
      </c>
      <c r="G37" s="309"/>
      <c r="H37" s="303"/>
      <c r="I37" s="298" t="s">
        <v>129</v>
      </c>
      <c r="J37" s="310"/>
      <c r="K37" s="315"/>
      <c r="L37" s="309"/>
      <c r="M37" s="296"/>
      <c r="N37" s="295"/>
      <c r="O37" s="294"/>
      <c r="P37" s="164" t="s">
        <v>23</v>
      </c>
      <c r="Q37" s="314" t="s">
        <v>138</v>
      </c>
      <c r="R37" s="53" t="s">
        <v>129</v>
      </c>
    </row>
    <row r="38" spans="2:18" ht="18" customHeight="1">
      <c r="B38" s="42"/>
      <c r="C38" s="313" t="s">
        <v>133</v>
      </c>
      <c r="D38" s="312"/>
      <c r="E38" s="311"/>
      <c r="F38" s="366">
        <f>MIN(J24:J37)*0.5</f>
        <v>188285.33096867247</v>
      </c>
      <c r="G38" s="367"/>
      <c r="H38" s="308"/>
      <c r="I38" s="307"/>
      <c r="J38" s="47"/>
      <c r="K38" s="46"/>
      <c r="L38" s="46"/>
      <c r="M38" s="46"/>
      <c r="N38" s="46"/>
      <c r="O38" s="46"/>
      <c r="P38" s="299"/>
      <c r="Q38" s="7"/>
      <c r="R38" s="53"/>
    </row>
    <row r="39" spans="2:18" ht="36.75" customHeight="1">
      <c r="B39" s="42"/>
      <c r="C39" s="293" t="s">
        <v>137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2"/>
      <c r="R39" s="53"/>
    </row>
    <row r="40" spans="2:18" ht="18" customHeight="1">
      <c r="B40" s="42"/>
      <c r="C40" s="306" t="s">
        <v>136</v>
      </c>
      <c r="D40" s="305"/>
      <c r="E40" s="305"/>
      <c r="F40" s="304" t="s">
        <v>135</v>
      </c>
      <c r="G40" s="304"/>
      <c r="H40" s="303"/>
      <c r="I40" s="298" t="s">
        <v>129</v>
      </c>
      <c r="J40" s="302"/>
      <c r="K40" s="301"/>
      <c r="L40" s="301"/>
      <c r="M40" s="301"/>
      <c r="N40" s="301"/>
      <c r="O40" s="300"/>
      <c r="P40" s="164"/>
      <c r="Q40" s="7"/>
      <c r="R40" s="53" t="s">
        <v>129</v>
      </c>
    </row>
    <row r="41" spans="2:18" ht="18" customHeight="1">
      <c r="B41" s="42"/>
      <c r="C41" s="47" t="s">
        <v>134</v>
      </c>
      <c r="D41" s="46"/>
      <c r="E41" s="299"/>
      <c r="F41" s="297">
        <f>J18*0.225*H41*H40</f>
        <v>0</v>
      </c>
      <c r="G41" s="297"/>
      <c r="H41" s="16">
        <f>H40</f>
        <v>0</v>
      </c>
      <c r="I41" s="298"/>
      <c r="J41" s="297">
        <f>J18*H41-F41</f>
        <v>0</v>
      </c>
      <c r="K41" s="297"/>
      <c r="L41" s="297"/>
      <c r="M41" s="296">
        <f>J41*1.95583</f>
        <v>0</v>
      </c>
      <c r="N41" s="295"/>
      <c r="O41" s="294"/>
      <c r="P41" s="164" t="s">
        <v>23</v>
      </c>
      <c r="Q41" s="7"/>
      <c r="R41" s="53" t="s">
        <v>129</v>
      </c>
    </row>
    <row r="42" spans="2:18" ht="18" customHeight="1">
      <c r="B42" s="42"/>
      <c r="C42" s="47" t="s">
        <v>133</v>
      </c>
      <c r="D42" s="46"/>
      <c r="E42" s="299"/>
      <c r="F42" s="297">
        <f>J41*0.5*H42</f>
        <v>0</v>
      </c>
      <c r="G42" s="297"/>
      <c r="H42" s="16">
        <f>H40</f>
        <v>0</v>
      </c>
      <c r="I42" s="298"/>
      <c r="J42" s="297">
        <f>J41*H42-F42</f>
        <v>0</v>
      </c>
      <c r="K42" s="297"/>
      <c r="L42" s="297"/>
      <c r="M42" s="296">
        <f>J42*1.95583</f>
        <v>0</v>
      </c>
      <c r="N42" s="295"/>
      <c r="O42" s="294"/>
      <c r="P42" s="164" t="s">
        <v>23</v>
      </c>
      <c r="Q42" s="7"/>
      <c r="R42" s="53" t="s">
        <v>129</v>
      </c>
    </row>
    <row r="43" spans="2:18" ht="27.75" customHeight="1">
      <c r="B43" s="16"/>
      <c r="C43" s="293" t="s">
        <v>132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2"/>
      <c r="R43" s="53"/>
    </row>
    <row r="44" spans="2:18" ht="12" customHeight="1">
      <c r="B44" s="280"/>
      <c r="C44" s="49"/>
      <c r="D44" s="49"/>
      <c r="E44" s="49"/>
      <c r="F44" s="49"/>
      <c r="G44" s="49"/>
      <c r="H44" s="49"/>
      <c r="I44" s="49"/>
      <c r="J44" s="7"/>
      <c r="K44" s="7"/>
      <c r="L44" s="7"/>
      <c r="M44" s="279"/>
      <c r="N44" s="279"/>
      <c r="O44" s="279"/>
      <c r="P44" s="279"/>
      <c r="Q44" s="49"/>
      <c r="R44" s="53"/>
    </row>
    <row r="45" spans="2:21" s="4" customFormat="1" ht="19.5" customHeight="1">
      <c r="B45" s="198" t="s">
        <v>131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53"/>
      <c r="S45" s="3"/>
      <c r="T45" s="3"/>
      <c r="U45" s="3"/>
    </row>
    <row r="46" spans="1:22" ht="18" customHeight="1">
      <c r="A46" s="1"/>
      <c r="B46" s="285"/>
      <c r="C46" s="291"/>
      <c r="D46" s="290">
        <f>SUM(D47:D65)+SUM(G47:G65)+SUM(J47:J65)+SUM(M47:M65)</f>
        <v>24</v>
      </c>
      <c r="E46" s="289"/>
      <c r="F46" s="288" t="s">
        <v>130</v>
      </c>
      <c r="G46" s="288"/>
      <c r="H46" s="288"/>
      <c r="I46" s="287"/>
      <c r="J46" s="287"/>
      <c r="K46" s="287"/>
      <c r="L46" s="287"/>
      <c r="M46" s="287"/>
      <c r="N46" s="287"/>
      <c r="O46" s="286"/>
      <c r="P46" s="279"/>
      <c r="Q46" s="279"/>
      <c r="R46" s="49"/>
      <c r="S46" s="53"/>
      <c r="T46" s="3"/>
      <c r="V46" s="2"/>
    </row>
    <row r="47" spans="1:22" ht="18" customHeight="1">
      <c r="A47" s="1"/>
      <c r="B47" s="285"/>
      <c r="C47" s="284">
        <v>2015</v>
      </c>
      <c r="D47" s="283"/>
      <c r="E47" s="282" t="s">
        <v>129</v>
      </c>
      <c r="F47" s="284">
        <v>1996</v>
      </c>
      <c r="G47" s="283">
        <v>1</v>
      </c>
      <c r="H47" s="282" t="s">
        <v>129</v>
      </c>
      <c r="I47" s="284">
        <v>1977</v>
      </c>
      <c r="J47" s="283"/>
      <c r="K47" s="282" t="s">
        <v>129</v>
      </c>
      <c r="L47" s="284">
        <v>1958</v>
      </c>
      <c r="M47" s="283"/>
      <c r="N47" s="282" t="s">
        <v>129</v>
      </c>
      <c r="O47" s="281"/>
      <c r="P47" s="279"/>
      <c r="Q47" s="279"/>
      <c r="R47" s="49"/>
      <c r="S47" s="53"/>
      <c r="T47" s="3"/>
      <c r="V47" s="2"/>
    </row>
    <row r="48" spans="1:22" ht="18" customHeight="1">
      <c r="A48" s="1"/>
      <c r="B48" s="285"/>
      <c r="C48" s="284">
        <v>2014</v>
      </c>
      <c r="D48" s="283"/>
      <c r="E48" s="282" t="s">
        <v>129</v>
      </c>
      <c r="F48" s="284">
        <v>1995</v>
      </c>
      <c r="G48" s="283">
        <v>1</v>
      </c>
      <c r="H48" s="282" t="s">
        <v>129</v>
      </c>
      <c r="I48" s="284">
        <v>1976</v>
      </c>
      <c r="J48" s="283"/>
      <c r="K48" s="282" t="s">
        <v>129</v>
      </c>
      <c r="L48" s="284">
        <v>1957</v>
      </c>
      <c r="M48" s="283"/>
      <c r="N48" s="282" t="s">
        <v>129</v>
      </c>
      <c r="O48" s="281"/>
      <c r="P48" s="279"/>
      <c r="Q48" s="279"/>
      <c r="R48" s="49"/>
      <c r="S48" s="53"/>
      <c r="T48" s="3"/>
      <c r="V48" s="2"/>
    </row>
    <row r="49" spans="1:22" ht="18" customHeight="1">
      <c r="A49" s="1"/>
      <c r="B49" s="285"/>
      <c r="C49" s="284">
        <v>2013</v>
      </c>
      <c r="D49" s="283"/>
      <c r="E49" s="282" t="s">
        <v>129</v>
      </c>
      <c r="F49" s="284">
        <v>1994</v>
      </c>
      <c r="G49" s="283">
        <v>1</v>
      </c>
      <c r="H49" s="282" t="s">
        <v>129</v>
      </c>
      <c r="I49" s="284">
        <v>1975</v>
      </c>
      <c r="J49" s="283"/>
      <c r="K49" s="282" t="s">
        <v>129</v>
      </c>
      <c r="L49" s="284">
        <v>1956</v>
      </c>
      <c r="M49" s="283"/>
      <c r="N49" s="282" t="s">
        <v>129</v>
      </c>
      <c r="O49" s="281"/>
      <c r="P49" s="279"/>
      <c r="Q49" s="279"/>
      <c r="R49" s="49"/>
      <c r="S49" s="53"/>
      <c r="T49" s="3"/>
      <c r="V49" s="2"/>
    </row>
    <row r="50" spans="1:22" ht="18" customHeight="1">
      <c r="A50" s="1"/>
      <c r="B50" s="285"/>
      <c r="C50" s="284">
        <v>2012</v>
      </c>
      <c r="D50" s="283"/>
      <c r="E50" s="282" t="s">
        <v>129</v>
      </c>
      <c r="F50" s="284">
        <v>1993</v>
      </c>
      <c r="G50" s="283">
        <v>1</v>
      </c>
      <c r="H50" s="282" t="s">
        <v>129</v>
      </c>
      <c r="I50" s="284">
        <v>1974</v>
      </c>
      <c r="J50" s="283"/>
      <c r="K50" s="282" t="s">
        <v>129</v>
      </c>
      <c r="L50" s="284">
        <v>1955</v>
      </c>
      <c r="M50" s="283"/>
      <c r="N50" s="282" t="s">
        <v>129</v>
      </c>
      <c r="O50" s="281"/>
      <c r="P50" s="279"/>
      <c r="Q50" s="279"/>
      <c r="R50" s="49"/>
      <c r="S50" s="53"/>
      <c r="T50" s="3"/>
      <c r="V50" s="2"/>
    </row>
    <row r="51" spans="1:22" ht="18" customHeight="1">
      <c r="A51" s="1"/>
      <c r="B51" s="285"/>
      <c r="C51" s="284">
        <v>2011</v>
      </c>
      <c r="D51" s="283"/>
      <c r="E51" s="282" t="s">
        <v>129</v>
      </c>
      <c r="F51" s="284">
        <v>1992</v>
      </c>
      <c r="G51" s="283">
        <v>1</v>
      </c>
      <c r="H51" s="282" t="s">
        <v>129</v>
      </c>
      <c r="I51" s="284">
        <v>1973</v>
      </c>
      <c r="J51" s="283"/>
      <c r="K51" s="282" t="s">
        <v>129</v>
      </c>
      <c r="L51" s="284">
        <v>1954</v>
      </c>
      <c r="M51" s="283"/>
      <c r="N51" s="282" t="s">
        <v>129</v>
      </c>
      <c r="O51" s="281"/>
      <c r="P51" s="279"/>
      <c r="Q51" s="279"/>
      <c r="R51" s="49"/>
      <c r="S51" s="53"/>
      <c r="T51" s="3"/>
      <c r="V51" s="2"/>
    </row>
    <row r="52" spans="1:22" ht="18" customHeight="1">
      <c r="A52" s="1"/>
      <c r="B52" s="285"/>
      <c r="C52" s="284">
        <v>2010</v>
      </c>
      <c r="D52" s="283"/>
      <c r="E52" s="282" t="s">
        <v>129</v>
      </c>
      <c r="F52" s="284">
        <v>1991</v>
      </c>
      <c r="G52" s="283">
        <v>1</v>
      </c>
      <c r="H52" s="282" t="s">
        <v>129</v>
      </c>
      <c r="I52" s="284">
        <v>1972</v>
      </c>
      <c r="J52" s="283"/>
      <c r="K52" s="282" t="s">
        <v>129</v>
      </c>
      <c r="L52" s="284">
        <v>1953</v>
      </c>
      <c r="M52" s="283"/>
      <c r="N52" s="282" t="s">
        <v>129</v>
      </c>
      <c r="O52" s="281"/>
      <c r="P52" s="279"/>
      <c r="Q52" s="279"/>
      <c r="R52" s="49"/>
      <c r="S52" s="53"/>
      <c r="T52" s="3"/>
      <c r="V52" s="2"/>
    </row>
    <row r="53" spans="1:22" ht="18" customHeight="1">
      <c r="A53" s="1"/>
      <c r="B53" s="285"/>
      <c r="C53" s="284">
        <v>2009</v>
      </c>
      <c r="D53" s="283">
        <v>1</v>
      </c>
      <c r="E53" s="282" t="s">
        <v>129</v>
      </c>
      <c r="F53" s="284">
        <v>1990</v>
      </c>
      <c r="G53" s="283">
        <v>1</v>
      </c>
      <c r="H53" s="282" t="s">
        <v>129</v>
      </c>
      <c r="I53" s="284">
        <v>1971</v>
      </c>
      <c r="J53" s="283"/>
      <c r="K53" s="282" t="s">
        <v>129</v>
      </c>
      <c r="L53" s="284">
        <v>1952</v>
      </c>
      <c r="M53" s="283"/>
      <c r="N53" s="282" t="s">
        <v>129</v>
      </c>
      <c r="O53" s="281"/>
      <c r="P53" s="279"/>
      <c r="Q53" s="279"/>
      <c r="R53" s="49"/>
      <c r="S53" s="53"/>
      <c r="T53" s="3"/>
      <c r="V53" s="2"/>
    </row>
    <row r="54" spans="1:22" ht="18" customHeight="1">
      <c r="A54" s="1"/>
      <c r="B54" s="285"/>
      <c r="C54" s="284">
        <v>2008</v>
      </c>
      <c r="D54" s="283">
        <v>1</v>
      </c>
      <c r="E54" s="282" t="s">
        <v>129</v>
      </c>
      <c r="F54" s="284">
        <v>1989</v>
      </c>
      <c r="G54" s="283">
        <v>1</v>
      </c>
      <c r="H54" s="282" t="s">
        <v>129</v>
      </c>
      <c r="I54" s="284">
        <v>1970</v>
      </c>
      <c r="J54" s="283"/>
      <c r="K54" s="282" t="s">
        <v>129</v>
      </c>
      <c r="L54" s="284">
        <v>1951</v>
      </c>
      <c r="M54" s="283"/>
      <c r="N54" s="282" t="s">
        <v>129</v>
      </c>
      <c r="O54" s="281"/>
      <c r="P54" s="279"/>
      <c r="Q54" s="279"/>
      <c r="R54" s="49"/>
      <c r="S54" s="53"/>
      <c r="T54" s="3"/>
      <c r="V54" s="2"/>
    </row>
    <row r="55" spans="1:22" ht="18" customHeight="1">
      <c r="A55" s="1"/>
      <c r="B55" s="285"/>
      <c r="C55" s="284">
        <v>2007</v>
      </c>
      <c r="D55" s="283">
        <v>1</v>
      </c>
      <c r="E55" s="282" t="s">
        <v>129</v>
      </c>
      <c r="F55" s="284">
        <v>1988</v>
      </c>
      <c r="G55" s="283">
        <v>1</v>
      </c>
      <c r="H55" s="282" t="s">
        <v>129</v>
      </c>
      <c r="I55" s="284">
        <v>1969</v>
      </c>
      <c r="J55" s="283"/>
      <c r="K55" s="282" t="s">
        <v>129</v>
      </c>
      <c r="L55" s="284">
        <v>1950</v>
      </c>
      <c r="M55" s="283"/>
      <c r="N55" s="282" t="s">
        <v>129</v>
      </c>
      <c r="O55" s="281"/>
      <c r="P55" s="279"/>
      <c r="Q55" s="279"/>
      <c r="R55" s="49"/>
      <c r="S55" s="53"/>
      <c r="T55" s="3"/>
      <c r="V55" s="2"/>
    </row>
    <row r="56" spans="1:22" ht="18" customHeight="1">
      <c r="A56" s="1"/>
      <c r="B56" s="285"/>
      <c r="C56" s="284">
        <v>2006</v>
      </c>
      <c r="D56" s="283">
        <v>1</v>
      </c>
      <c r="E56" s="282" t="s">
        <v>129</v>
      </c>
      <c r="F56" s="284">
        <v>1987</v>
      </c>
      <c r="G56" s="283">
        <v>1</v>
      </c>
      <c r="H56" s="282" t="s">
        <v>129</v>
      </c>
      <c r="I56" s="284">
        <v>1968</v>
      </c>
      <c r="J56" s="283"/>
      <c r="K56" s="282" t="s">
        <v>129</v>
      </c>
      <c r="L56" s="284">
        <v>1949</v>
      </c>
      <c r="M56" s="283"/>
      <c r="N56" s="282" t="s">
        <v>129</v>
      </c>
      <c r="O56" s="281"/>
      <c r="P56" s="279"/>
      <c r="Q56" s="279"/>
      <c r="R56" s="49"/>
      <c r="S56" s="53"/>
      <c r="T56" s="3"/>
      <c r="V56" s="2"/>
    </row>
    <row r="57" spans="1:22" ht="18" customHeight="1">
      <c r="A57" s="1"/>
      <c r="B57" s="285"/>
      <c r="C57" s="284">
        <v>2005</v>
      </c>
      <c r="D57" s="283">
        <v>1</v>
      </c>
      <c r="E57" s="282" t="s">
        <v>129</v>
      </c>
      <c r="F57" s="284">
        <v>1986</v>
      </c>
      <c r="G57" s="283">
        <v>1</v>
      </c>
      <c r="H57" s="282" t="s">
        <v>129</v>
      </c>
      <c r="I57" s="284">
        <v>1967</v>
      </c>
      <c r="J57" s="283"/>
      <c r="K57" s="282" t="s">
        <v>129</v>
      </c>
      <c r="L57" s="284">
        <v>1948</v>
      </c>
      <c r="M57" s="283"/>
      <c r="N57" s="282" t="s">
        <v>129</v>
      </c>
      <c r="O57" s="281"/>
      <c r="P57" s="279"/>
      <c r="Q57" s="279"/>
      <c r="R57" s="49"/>
      <c r="S57" s="53"/>
      <c r="T57" s="3"/>
      <c r="V57" s="2"/>
    </row>
    <row r="58" spans="1:22" ht="18" customHeight="1">
      <c r="A58" s="1"/>
      <c r="B58" s="285"/>
      <c r="C58" s="284">
        <v>2004</v>
      </c>
      <c r="D58" s="283">
        <v>1</v>
      </c>
      <c r="E58" s="282" t="s">
        <v>129</v>
      </c>
      <c r="F58" s="284">
        <v>1985</v>
      </c>
      <c r="G58" s="283"/>
      <c r="H58" s="282" t="s">
        <v>129</v>
      </c>
      <c r="I58" s="284">
        <v>1966</v>
      </c>
      <c r="J58" s="283"/>
      <c r="K58" s="282" t="s">
        <v>129</v>
      </c>
      <c r="L58" s="284">
        <v>1947</v>
      </c>
      <c r="M58" s="283"/>
      <c r="N58" s="282" t="s">
        <v>129</v>
      </c>
      <c r="O58" s="281"/>
      <c r="P58" s="279"/>
      <c r="Q58" s="279"/>
      <c r="R58" s="49"/>
      <c r="S58" s="53"/>
      <c r="T58" s="3"/>
      <c r="V58" s="2"/>
    </row>
    <row r="59" spans="1:22" ht="18" customHeight="1">
      <c r="A59" s="1"/>
      <c r="B59" s="285"/>
      <c r="C59" s="284">
        <v>2003</v>
      </c>
      <c r="D59" s="283">
        <v>1</v>
      </c>
      <c r="E59" s="282" t="s">
        <v>129</v>
      </c>
      <c r="F59" s="284">
        <v>1984</v>
      </c>
      <c r="G59" s="283"/>
      <c r="H59" s="282" t="s">
        <v>129</v>
      </c>
      <c r="I59" s="284">
        <v>1965</v>
      </c>
      <c r="J59" s="283"/>
      <c r="K59" s="282" t="s">
        <v>129</v>
      </c>
      <c r="L59" s="284">
        <v>1946</v>
      </c>
      <c r="M59" s="283"/>
      <c r="N59" s="282" t="s">
        <v>129</v>
      </c>
      <c r="O59" s="281"/>
      <c r="P59" s="279"/>
      <c r="Q59" s="279"/>
      <c r="R59" s="49"/>
      <c r="S59" s="53"/>
      <c r="T59" s="3"/>
      <c r="V59" s="2"/>
    </row>
    <row r="60" spans="1:22" ht="18" customHeight="1">
      <c r="A60" s="1"/>
      <c r="B60" s="285"/>
      <c r="C60" s="284">
        <v>2002</v>
      </c>
      <c r="D60" s="283">
        <v>1</v>
      </c>
      <c r="E60" s="282" t="s">
        <v>129</v>
      </c>
      <c r="F60" s="284">
        <v>1983</v>
      </c>
      <c r="G60" s="283"/>
      <c r="H60" s="282" t="s">
        <v>129</v>
      </c>
      <c r="I60" s="284">
        <v>1964</v>
      </c>
      <c r="J60" s="283"/>
      <c r="K60" s="282" t="s">
        <v>129</v>
      </c>
      <c r="L60" s="284">
        <v>1945</v>
      </c>
      <c r="M60" s="283"/>
      <c r="N60" s="282" t="s">
        <v>129</v>
      </c>
      <c r="O60" s="281"/>
      <c r="P60" s="279"/>
      <c r="Q60" s="279"/>
      <c r="R60" s="49"/>
      <c r="S60" s="53"/>
      <c r="T60" s="3"/>
      <c r="V60" s="2"/>
    </row>
    <row r="61" spans="1:22" ht="18" customHeight="1">
      <c r="A61" s="1"/>
      <c r="B61" s="285"/>
      <c r="C61" s="284">
        <v>2001</v>
      </c>
      <c r="D61" s="283">
        <v>1</v>
      </c>
      <c r="E61" s="282" t="s">
        <v>129</v>
      </c>
      <c r="F61" s="284">
        <v>1982</v>
      </c>
      <c r="G61" s="283"/>
      <c r="H61" s="282" t="s">
        <v>129</v>
      </c>
      <c r="I61" s="284">
        <v>1963</v>
      </c>
      <c r="J61" s="283"/>
      <c r="K61" s="282" t="s">
        <v>129</v>
      </c>
      <c r="L61" s="284">
        <v>1944</v>
      </c>
      <c r="M61" s="283"/>
      <c r="N61" s="282" t="s">
        <v>129</v>
      </c>
      <c r="O61" s="281"/>
      <c r="P61" s="279"/>
      <c r="Q61" s="279"/>
      <c r="R61" s="49"/>
      <c r="S61" s="53"/>
      <c r="T61" s="3"/>
      <c r="V61" s="2"/>
    </row>
    <row r="62" spans="1:22" ht="18" customHeight="1">
      <c r="A62" s="1"/>
      <c r="B62" s="285"/>
      <c r="C62" s="284">
        <v>2000</v>
      </c>
      <c r="D62" s="283">
        <v>1</v>
      </c>
      <c r="E62" s="282" t="s">
        <v>129</v>
      </c>
      <c r="F62" s="284">
        <v>1981</v>
      </c>
      <c r="G62" s="283"/>
      <c r="H62" s="282" t="s">
        <v>129</v>
      </c>
      <c r="I62" s="284">
        <v>1962</v>
      </c>
      <c r="J62" s="283"/>
      <c r="K62" s="282" t="s">
        <v>129</v>
      </c>
      <c r="L62" s="284">
        <v>1943</v>
      </c>
      <c r="M62" s="283"/>
      <c r="N62" s="282" t="s">
        <v>129</v>
      </c>
      <c r="O62" s="281"/>
      <c r="P62" s="279"/>
      <c r="Q62" s="279"/>
      <c r="R62" s="49"/>
      <c r="S62" s="53"/>
      <c r="T62" s="3"/>
      <c r="V62" s="2"/>
    </row>
    <row r="63" spans="1:22" ht="18" customHeight="1">
      <c r="A63" s="1"/>
      <c r="B63" s="285"/>
      <c r="C63" s="284">
        <v>1999</v>
      </c>
      <c r="D63" s="283">
        <v>1</v>
      </c>
      <c r="E63" s="282" t="s">
        <v>129</v>
      </c>
      <c r="F63" s="284">
        <v>1980</v>
      </c>
      <c r="G63" s="283"/>
      <c r="H63" s="282" t="s">
        <v>129</v>
      </c>
      <c r="I63" s="284">
        <v>1961</v>
      </c>
      <c r="J63" s="283"/>
      <c r="K63" s="282" t="s">
        <v>129</v>
      </c>
      <c r="L63" s="284">
        <v>1942</v>
      </c>
      <c r="M63" s="283"/>
      <c r="N63" s="282" t="s">
        <v>129</v>
      </c>
      <c r="O63" s="281"/>
      <c r="P63" s="279"/>
      <c r="Q63" s="279"/>
      <c r="R63" s="49"/>
      <c r="S63" s="53"/>
      <c r="T63" s="3"/>
      <c r="V63" s="2"/>
    </row>
    <row r="64" spans="1:22" ht="18" customHeight="1">
      <c r="A64" s="1"/>
      <c r="B64" s="285"/>
      <c r="C64" s="284">
        <v>1998</v>
      </c>
      <c r="D64" s="283">
        <v>1</v>
      </c>
      <c r="E64" s="282" t="s">
        <v>129</v>
      </c>
      <c r="F64" s="284">
        <v>1979</v>
      </c>
      <c r="G64" s="283"/>
      <c r="H64" s="282" t="s">
        <v>129</v>
      </c>
      <c r="I64" s="284">
        <v>1960</v>
      </c>
      <c r="J64" s="283"/>
      <c r="K64" s="282" t="s">
        <v>129</v>
      </c>
      <c r="L64" s="284">
        <v>1941</v>
      </c>
      <c r="M64" s="283"/>
      <c r="N64" s="282" t="s">
        <v>129</v>
      </c>
      <c r="O64" s="281"/>
      <c r="P64" s="279"/>
      <c r="Q64" s="279"/>
      <c r="R64" s="49"/>
      <c r="S64" s="53"/>
      <c r="T64" s="3"/>
      <c r="V64" s="2"/>
    </row>
    <row r="65" spans="1:22" ht="18" customHeight="1">
      <c r="A65" s="1"/>
      <c r="B65" s="285"/>
      <c r="C65" s="284">
        <v>1997</v>
      </c>
      <c r="D65" s="283">
        <v>1</v>
      </c>
      <c r="E65" s="282" t="s">
        <v>129</v>
      </c>
      <c r="F65" s="284">
        <v>1978</v>
      </c>
      <c r="G65" s="283"/>
      <c r="H65" s="282" t="s">
        <v>129</v>
      </c>
      <c r="I65" s="284">
        <v>1959</v>
      </c>
      <c r="J65" s="283"/>
      <c r="K65" s="282" t="s">
        <v>129</v>
      </c>
      <c r="L65" s="284">
        <v>1940</v>
      </c>
      <c r="M65" s="283"/>
      <c r="N65" s="282" t="s">
        <v>129</v>
      </c>
      <c r="O65" s="281"/>
      <c r="P65" s="279"/>
      <c r="Q65" s="279"/>
      <c r="R65" s="49"/>
      <c r="S65" s="53"/>
      <c r="T65" s="3"/>
      <c r="V65" s="2"/>
    </row>
    <row r="66" spans="2:18" ht="18" customHeight="1" thickBot="1">
      <c r="B66" s="280"/>
      <c r="C66" s="49"/>
      <c r="D66" s="49"/>
      <c r="E66" s="49"/>
      <c r="F66" s="49"/>
      <c r="G66" s="49"/>
      <c r="H66" s="49"/>
      <c r="I66" s="49"/>
      <c r="J66" s="7"/>
      <c r="K66" s="7"/>
      <c r="L66" s="7"/>
      <c r="M66" s="279"/>
      <c r="N66" s="279"/>
      <c r="O66" s="279"/>
      <c r="P66" s="279"/>
      <c r="Q66" s="49"/>
      <c r="R66" s="53"/>
    </row>
    <row r="67" spans="2:18" ht="12" customHeight="1">
      <c r="B67" s="278" t="s">
        <v>128</v>
      </c>
      <c r="C67" s="277" t="s">
        <v>127</v>
      </c>
      <c r="D67" s="276"/>
      <c r="E67" s="276"/>
      <c r="F67" s="276"/>
      <c r="G67" s="276"/>
      <c r="H67" s="275"/>
      <c r="I67" s="263"/>
      <c r="J67" s="274">
        <f>J42+J23+J21</f>
        <v>188285.33096867247</v>
      </c>
      <c r="K67" s="273"/>
      <c r="L67" s="272"/>
      <c r="M67" s="271">
        <f>J67*1.95583</f>
        <v>368254.09886845865</v>
      </c>
      <c r="N67" s="270"/>
      <c r="O67" s="269"/>
      <c r="P67" s="268" t="s">
        <v>23</v>
      </c>
      <c r="Q67" s="49"/>
      <c r="R67" s="57"/>
    </row>
    <row r="68" spans="2:18" ht="12" customHeight="1" thickBot="1">
      <c r="B68" s="267"/>
      <c r="C68" s="266"/>
      <c r="D68" s="265"/>
      <c r="E68" s="265"/>
      <c r="F68" s="265"/>
      <c r="G68" s="265"/>
      <c r="H68" s="264"/>
      <c r="I68" s="263"/>
      <c r="J68" s="262"/>
      <c r="K68" s="261"/>
      <c r="L68" s="260"/>
      <c r="M68" s="259"/>
      <c r="N68" s="258"/>
      <c r="O68" s="257"/>
      <c r="P68" s="256"/>
      <c r="Q68" s="49"/>
      <c r="R68" s="57"/>
    </row>
    <row r="69" spans="2:21" s="4" customFormat="1" ht="12" customHeight="1">
      <c r="B69" s="133"/>
      <c r="J69" s="100"/>
      <c r="K69" s="100"/>
      <c r="L69" s="100"/>
      <c r="M69" s="99"/>
      <c r="N69" s="99"/>
      <c r="O69" s="99"/>
      <c r="P69" s="132"/>
      <c r="Q69" s="49"/>
      <c r="R69" s="53"/>
      <c r="S69" s="3"/>
      <c r="T69" s="3"/>
      <c r="U69" s="3"/>
    </row>
    <row r="70" spans="2:18" ht="12" customHeight="1">
      <c r="B70" s="42" t="s">
        <v>126</v>
      </c>
      <c r="C70" s="131" t="s">
        <v>125</v>
      </c>
      <c r="D70" s="130"/>
      <c r="E70" s="130"/>
      <c r="F70" s="130"/>
      <c r="G70" s="130"/>
      <c r="H70" s="129"/>
      <c r="I70" s="255" t="s">
        <v>124</v>
      </c>
      <c r="J70" s="252">
        <v>0</v>
      </c>
      <c r="K70" s="252"/>
      <c r="L70" s="252"/>
      <c r="M70" s="161">
        <f>J70*1.95583</f>
        <v>0</v>
      </c>
      <c r="N70" s="160"/>
      <c r="O70" s="159"/>
      <c r="P70" s="117" t="s">
        <v>23</v>
      </c>
      <c r="Q70" s="4"/>
      <c r="R70" s="254"/>
    </row>
    <row r="71" spans="2:18" ht="16.5" customHeight="1">
      <c r="B71" s="42"/>
      <c r="C71" s="124"/>
      <c r="D71" s="123"/>
      <c r="E71" s="123"/>
      <c r="F71" s="123"/>
      <c r="G71" s="123"/>
      <c r="H71" s="122"/>
      <c r="I71" s="253"/>
      <c r="J71" s="252"/>
      <c r="K71" s="252"/>
      <c r="L71" s="252"/>
      <c r="M71" s="158"/>
      <c r="N71" s="157"/>
      <c r="O71" s="156"/>
      <c r="P71" s="117"/>
      <c r="Q71" s="4"/>
      <c r="R71" s="251"/>
    </row>
    <row r="72" spans="2:21" s="4" customFormat="1" ht="12" customHeight="1">
      <c r="B72" s="133"/>
      <c r="J72" s="100"/>
      <c r="K72" s="100"/>
      <c r="L72" s="100"/>
      <c r="M72" s="99"/>
      <c r="N72" s="99"/>
      <c r="O72" s="99"/>
      <c r="P72" s="132"/>
      <c r="Q72" s="49"/>
      <c r="R72" s="53"/>
      <c r="S72" s="3"/>
      <c r="T72" s="3"/>
      <c r="U72" s="3"/>
    </row>
    <row r="73" spans="2:18" ht="12" customHeight="1">
      <c r="B73" s="125" t="s">
        <v>123</v>
      </c>
      <c r="C73" s="131" t="s">
        <v>122</v>
      </c>
      <c r="D73" s="130"/>
      <c r="E73" s="130"/>
      <c r="F73" s="130"/>
      <c r="G73" s="130"/>
      <c r="H73" s="129"/>
      <c r="I73" s="57"/>
      <c r="J73" s="121">
        <f>J67-J70</f>
        <v>188285.33096867247</v>
      </c>
      <c r="K73" s="121"/>
      <c r="L73" s="121"/>
      <c r="M73" s="128">
        <f>M67-M70</f>
        <v>368254.09886845865</v>
      </c>
      <c r="N73" s="127"/>
      <c r="O73" s="126"/>
      <c r="P73" s="117" t="s">
        <v>23</v>
      </c>
      <c r="Q73" s="49"/>
      <c r="R73" s="57"/>
    </row>
    <row r="74" spans="2:22" ht="12" customHeight="1">
      <c r="B74" s="125"/>
      <c r="C74" s="124"/>
      <c r="D74" s="123"/>
      <c r="E74" s="123"/>
      <c r="F74" s="123"/>
      <c r="G74" s="123"/>
      <c r="H74" s="122"/>
      <c r="I74" s="57"/>
      <c r="J74" s="121"/>
      <c r="K74" s="121"/>
      <c r="L74" s="121"/>
      <c r="M74" s="120"/>
      <c r="N74" s="119"/>
      <c r="O74" s="118"/>
      <c r="P74" s="117"/>
      <c r="Q74" s="49"/>
      <c r="R74" s="57"/>
      <c r="V74" s="116"/>
    </row>
    <row r="75" spans="2:21" s="4" customFormat="1" ht="12" customHeight="1">
      <c r="B75" s="101"/>
      <c r="J75" s="100"/>
      <c r="K75" s="100"/>
      <c r="L75" s="100"/>
      <c r="M75" s="100"/>
      <c r="N75" s="100"/>
      <c r="O75" s="100"/>
      <c r="P75" s="100"/>
      <c r="Q75" s="49"/>
      <c r="R75" s="53"/>
      <c r="S75" s="3"/>
      <c r="T75" s="3"/>
      <c r="U75" s="3"/>
    </row>
    <row r="76" spans="2:21" s="4" customFormat="1" ht="26.25" customHeight="1">
      <c r="B76" s="198" t="s">
        <v>121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53"/>
      <c r="S76" s="3"/>
      <c r="T76" s="3"/>
      <c r="U76" s="3"/>
    </row>
    <row r="77" spans="2:24" s="206" customFormat="1" ht="33.75" customHeight="1">
      <c r="B77" s="231" t="s">
        <v>115</v>
      </c>
      <c r="C77" s="250" t="s">
        <v>120</v>
      </c>
      <c r="D77" s="227"/>
      <c r="E77" s="227"/>
      <c r="F77" s="227"/>
      <c r="G77" s="227"/>
      <c r="H77" s="227"/>
      <c r="I77" s="249" t="s">
        <v>119</v>
      </c>
      <c r="J77" s="249" t="s">
        <v>118</v>
      </c>
      <c r="K77" s="248" t="s">
        <v>117</v>
      </c>
      <c r="L77" s="248"/>
      <c r="M77" s="248"/>
      <c r="N77" s="248" t="s">
        <v>116</v>
      </c>
      <c r="O77" s="248"/>
      <c r="P77" s="248"/>
      <c r="Q77" s="247"/>
      <c r="R77" s="247"/>
      <c r="S77" s="247"/>
      <c r="T77" s="246"/>
      <c r="U77" s="246"/>
      <c r="V77" s="246"/>
      <c r="W77" s="245"/>
      <c r="X77" s="245"/>
    </row>
    <row r="78" spans="2:22" s="206" customFormat="1" ht="18" customHeight="1">
      <c r="B78" s="231"/>
      <c r="C78" s="240" t="s">
        <v>115</v>
      </c>
      <c r="D78" s="244"/>
      <c r="E78" s="244"/>
      <c r="F78" s="244"/>
      <c r="G78" s="244"/>
      <c r="H78" s="243"/>
      <c r="I78" s="242" t="s">
        <v>102</v>
      </c>
      <c r="J78" s="241" t="s">
        <v>89</v>
      </c>
      <c r="K78" s="240" t="s">
        <v>114</v>
      </c>
      <c r="L78" s="239"/>
      <c r="M78" s="238"/>
      <c r="N78" s="240" t="s">
        <v>113</v>
      </c>
      <c r="O78" s="239"/>
      <c r="P78" s="238"/>
      <c r="Q78" s="208"/>
      <c r="R78" s="208"/>
      <c r="S78" s="208"/>
      <c r="T78" s="207"/>
      <c r="U78" s="207"/>
      <c r="V78" s="207"/>
    </row>
    <row r="79" spans="2:22" s="206" customFormat="1" ht="18" customHeight="1">
      <c r="B79" s="231"/>
      <c r="C79" s="211">
        <v>1</v>
      </c>
      <c r="D79" s="228"/>
      <c r="E79" s="228"/>
      <c r="F79" s="228"/>
      <c r="G79" s="228"/>
      <c r="H79" s="228"/>
      <c r="I79" s="226"/>
      <c r="J79" s="225"/>
      <c r="K79" s="224"/>
      <c r="L79" s="224"/>
      <c r="M79" s="224"/>
      <c r="N79" s="223">
        <f>I79*K79</f>
        <v>0</v>
      </c>
      <c r="O79" s="223"/>
      <c r="P79" s="223"/>
      <c r="Q79" s="208"/>
      <c r="R79" s="208"/>
      <c r="S79" s="208"/>
      <c r="T79" s="207"/>
      <c r="U79" s="207"/>
      <c r="V79" s="207"/>
    </row>
    <row r="80" spans="2:22" s="206" customFormat="1" ht="18" customHeight="1">
      <c r="B80" s="231"/>
      <c r="C80" s="211">
        <v>2</v>
      </c>
      <c r="D80" s="228"/>
      <c r="E80" s="227"/>
      <c r="F80" s="227"/>
      <c r="G80" s="227"/>
      <c r="H80" s="227"/>
      <c r="I80" s="237"/>
      <c r="J80" s="236"/>
      <c r="K80" s="224"/>
      <c r="L80" s="224"/>
      <c r="M80" s="224"/>
      <c r="N80" s="223">
        <f>I80*K80</f>
        <v>0</v>
      </c>
      <c r="O80" s="223"/>
      <c r="P80" s="223"/>
      <c r="Q80" s="208"/>
      <c r="R80" s="208"/>
      <c r="S80" s="208"/>
      <c r="T80" s="207"/>
      <c r="U80" s="207"/>
      <c r="V80" s="207"/>
    </row>
    <row r="81" spans="2:22" s="206" customFormat="1" ht="18" customHeight="1">
      <c r="B81" s="231"/>
      <c r="C81" s="211">
        <v>3</v>
      </c>
      <c r="D81" s="228"/>
      <c r="E81" s="227"/>
      <c r="F81" s="227"/>
      <c r="G81" s="227"/>
      <c r="H81" s="227"/>
      <c r="I81" s="237"/>
      <c r="J81" s="236"/>
      <c r="K81" s="224"/>
      <c r="L81" s="224"/>
      <c r="M81" s="224"/>
      <c r="N81" s="223">
        <f>I81*K81</f>
        <v>0</v>
      </c>
      <c r="O81" s="223"/>
      <c r="P81" s="223"/>
      <c r="Q81" s="208"/>
      <c r="R81" s="208"/>
      <c r="S81" s="208"/>
      <c r="T81" s="207"/>
      <c r="U81" s="207"/>
      <c r="V81" s="207"/>
    </row>
    <row r="82" spans="2:22" s="206" customFormat="1" ht="18" customHeight="1">
      <c r="B82" s="231"/>
      <c r="C82" s="211" t="s">
        <v>109</v>
      </c>
      <c r="D82" s="228"/>
      <c r="E82" s="227"/>
      <c r="F82" s="227"/>
      <c r="G82" s="227"/>
      <c r="H82" s="227"/>
      <c r="I82" s="237"/>
      <c r="J82" s="236"/>
      <c r="K82" s="224"/>
      <c r="L82" s="224"/>
      <c r="M82" s="224"/>
      <c r="N82" s="223">
        <f>I82*K82</f>
        <v>0</v>
      </c>
      <c r="O82" s="223"/>
      <c r="P82" s="223"/>
      <c r="Q82" s="208"/>
      <c r="R82" s="208"/>
      <c r="S82" s="208"/>
      <c r="T82" s="207"/>
      <c r="U82" s="207"/>
      <c r="V82" s="207"/>
    </row>
    <row r="83" spans="2:22" s="206" customFormat="1" ht="28.5" customHeight="1">
      <c r="B83" s="231"/>
      <c r="C83" s="212" t="s">
        <v>112</v>
      </c>
      <c r="D83" s="235" t="s">
        <v>111</v>
      </c>
      <c r="E83" s="234"/>
      <c r="F83" s="234"/>
      <c r="G83" s="234"/>
      <c r="H83" s="234"/>
      <c r="I83" s="234"/>
      <c r="J83" s="234"/>
      <c r="K83" s="234"/>
      <c r="L83" s="234"/>
      <c r="M83" s="233"/>
      <c r="N83" s="232">
        <f>SUM(N79:P82)</f>
        <v>0</v>
      </c>
      <c r="O83" s="232"/>
      <c r="P83" s="232"/>
      <c r="Q83" s="208"/>
      <c r="R83" s="208"/>
      <c r="S83" s="208"/>
      <c r="T83" s="207"/>
      <c r="U83" s="207"/>
      <c r="V83" s="207"/>
    </row>
    <row r="84" spans="2:22" s="206" customFormat="1" ht="18" customHeight="1">
      <c r="B84" s="231"/>
      <c r="C84" s="211">
        <v>1</v>
      </c>
      <c r="D84" s="228"/>
      <c r="E84" s="228"/>
      <c r="F84" s="228"/>
      <c r="G84" s="228"/>
      <c r="H84" s="228"/>
      <c r="I84" s="226"/>
      <c r="J84" s="225"/>
      <c r="K84" s="224"/>
      <c r="L84" s="224"/>
      <c r="M84" s="224"/>
      <c r="N84" s="223">
        <f>K84*I84</f>
        <v>0</v>
      </c>
      <c r="O84" s="223"/>
      <c r="P84" s="223"/>
      <c r="Q84" s="208"/>
      <c r="R84" s="208"/>
      <c r="S84" s="208"/>
      <c r="T84" s="207"/>
      <c r="U84" s="207"/>
      <c r="V84" s="207"/>
    </row>
    <row r="85" spans="2:22" s="206" customFormat="1" ht="18" customHeight="1">
      <c r="B85" s="231"/>
      <c r="C85" s="211">
        <v>2</v>
      </c>
      <c r="D85" s="228"/>
      <c r="E85" s="227"/>
      <c r="F85" s="227"/>
      <c r="G85" s="227"/>
      <c r="H85" s="227"/>
      <c r="I85" s="237"/>
      <c r="J85" s="236"/>
      <c r="K85" s="224"/>
      <c r="L85" s="224"/>
      <c r="M85" s="224"/>
      <c r="N85" s="223">
        <f>K85*I85</f>
        <v>0</v>
      </c>
      <c r="O85" s="223"/>
      <c r="P85" s="223"/>
      <c r="Q85" s="208"/>
      <c r="R85" s="208"/>
      <c r="S85" s="208"/>
      <c r="T85" s="207"/>
      <c r="U85" s="207"/>
      <c r="V85" s="207"/>
    </row>
    <row r="86" spans="2:22" s="206" customFormat="1" ht="18" customHeight="1">
      <c r="B86" s="231"/>
      <c r="C86" s="211">
        <v>3</v>
      </c>
      <c r="D86" s="228"/>
      <c r="E86" s="227"/>
      <c r="F86" s="227"/>
      <c r="G86" s="227"/>
      <c r="H86" s="227"/>
      <c r="I86" s="237"/>
      <c r="J86" s="236"/>
      <c r="K86" s="224"/>
      <c r="L86" s="224"/>
      <c r="M86" s="224"/>
      <c r="N86" s="223">
        <f>K86*I86</f>
        <v>0</v>
      </c>
      <c r="O86" s="223"/>
      <c r="P86" s="223"/>
      <c r="Q86" s="208"/>
      <c r="R86" s="208"/>
      <c r="S86" s="208"/>
      <c r="T86" s="207"/>
      <c r="U86" s="207"/>
      <c r="V86" s="207"/>
    </row>
    <row r="87" spans="2:22" s="206" customFormat="1" ht="18" customHeight="1">
      <c r="B87" s="231"/>
      <c r="C87" s="211" t="s">
        <v>109</v>
      </c>
      <c r="D87" s="228"/>
      <c r="E87" s="227"/>
      <c r="F87" s="227"/>
      <c r="G87" s="227"/>
      <c r="H87" s="227"/>
      <c r="I87" s="237"/>
      <c r="J87" s="236"/>
      <c r="K87" s="224"/>
      <c r="L87" s="224"/>
      <c r="M87" s="224"/>
      <c r="N87" s="223">
        <f>K87*I87</f>
        <v>0</v>
      </c>
      <c r="O87" s="223"/>
      <c r="P87" s="223"/>
      <c r="Q87" s="208"/>
      <c r="R87" s="208"/>
      <c r="S87" s="208"/>
      <c r="T87" s="207"/>
      <c r="U87" s="207"/>
      <c r="V87" s="207"/>
    </row>
    <row r="88" spans="2:22" s="206" customFormat="1" ht="28.5" customHeight="1">
      <c r="B88" s="231"/>
      <c r="C88" s="211" t="s">
        <v>110</v>
      </c>
      <c r="D88" s="235" t="s">
        <v>107</v>
      </c>
      <c r="E88" s="234"/>
      <c r="F88" s="234"/>
      <c r="G88" s="234"/>
      <c r="H88" s="234"/>
      <c r="I88" s="234"/>
      <c r="J88" s="234"/>
      <c r="K88" s="234"/>
      <c r="L88" s="234"/>
      <c r="M88" s="233"/>
      <c r="N88" s="223">
        <f>SUM(N84:P87)</f>
        <v>0</v>
      </c>
      <c r="O88" s="223"/>
      <c r="P88" s="223"/>
      <c r="Q88" s="208"/>
      <c r="R88" s="208"/>
      <c r="S88" s="208"/>
      <c r="T88" s="207"/>
      <c r="U88" s="207"/>
      <c r="V88" s="207"/>
    </row>
    <row r="89" spans="2:22" s="206" customFormat="1" ht="18" customHeight="1">
      <c r="B89" s="231"/>
      <c r="C89" s="211">
        <v>1</v>
      </c>
      <c r="D89" s="228"/>
      <c r="E89" s="228"/>
      <c r="F89" s="228"/>
      <c r="G89" s="228"/>
      <c r="H89" s="228"/>
      <c r="I89" s="226"/>
      <c r="J89" s="225"/>
      <c r="K89" s="224"/>
      <c r="L89" s="224"/>
      <c r="M89" s="224"/>
      <c r="N89" s="223">
        <f>K89*I89</f>
        <v>0</v>
      </c>
      <c r="O89" s="223"/>
      <c r="P89" s="223"/>
      <c r="Q89" s="208"/>
      <c r="R89" s="208"/>
      <c r="S89" s="208"/>
      <c r="T89" s="207"/>
      <c r="U89" s="207"/>
      <c r="V89" s="207"/>
    </row>
    <row r="90" spans="2:22" s="206" customFormat="1" ht="18" customHeight="1">
      <c r="B90" s="231"/>
      <c r="C90" s="211">
        <v>2</v>
      </c>
      <c r="D90" s="228"/>
      <c r="E90" s="227"/>
      <c r="F90" s="227"/>
      <c r="G90" s="227"/>
      <c r="H90" s="227"/>
      <c r="I90" s="237"/>
      <c r="J90" s="236"/>
      <c r="K90" s="224"/>
      <c r="L90" s="224"/>
      <c r="M90" s="224"/>
      <c r="N90" s="223">
        <f>K90*I90</f>
        <v>0</v>
      </c>
      <c r="O90" s="223"/>
      <c r="P90" s="223"/>
      <c r="Q90" s="208"/>
      <c r="R90" s="208"/>
      <c r="S90" s="208"/>
      <c r="T90" s="207"/>
      <c r="U90" s="207"/>
      <c r="V90" s="207"/>
    </row>
    <row r="91" spans="2:22" s="206" customFormat="1" ht="18" customHeight="1">
      <c r="B91" s="231"/>
      <c r="C91" s="211">
        <v>3</v>
      </c>
      <c r="D91" s="228"/>
      <c r="E91" s="227"/>
      <c r="F91" s="227"/>
      <c r="G91" s="227"/>
      <c r="H91" s="227"/>
      <c r="I91" s="237"/>
      <c r="J91" s="236"/>
      <c r="K91" s="224"/>
      <c r="L91" s="224"/>
      <c r="M91" s="224"/>
      <c r="N91" s="223">
        <f>K91*I91</f>
        <v>0</v>
      </c>
      <c r="O91" s="223"/>
      <c r="P91" s="223"/>
      <c r="Q91" s="208"/>
      <c r="R91" s="208"/>
      <c r="S91" s="208"/>
      <c r="T91" s="207"/>
      <c r="U91" s="207"/>
      <c r="V91" s="207"/>
    </row>
    <row r="92" spans="2:22" s="206" customFormat="1" ht="18" customHeight="1">
      <c r="B92" s="231"/>
      <c r="C92" s="211" t="s">
        <v>109</v>
      </c>
      <c r="D92" s="228"/>
      <c r="E92" s="227"/>
      <c r="F92" s="227"/>
      <c r="G92" s="227"/>
      <c r="H92" s="227"/>
      <c r="I92" s="237"/>
      <c r="J92" s="236"/>
      <c r="K92" s="224"/>
      <c r="L92" s="224"/>
      <c r="M92" s="224"/>
      <c r="N92" s="223">
        <f>K92*I92</f>
        <v>0</v>
      </c>
      <c r="O92" s="223"/>
      <c r="P92" s="223"/>
      <c r="Q92" s="208"/>
      <c r="R92" s="208"/>
      <c r="S92" s="208"/>
      <c r="T92" s="207"/>
      <c r="U92" s="207"/>
      <c r="V92" s="207"/>
    </row>
    <row r="93" spans="2:22" s="206" customFormat="1" ht="28.5" customHeight="1">
      <c r="B93" s="231"/>
      <c r="C93" s="211" t="s">
        <v>108</v>
      </c>
      <c r="D93" s="235" t="s">
        <v>107</v>
      </c>
      <c r="E93" s="234"/>
      <c r="F93" s="234"/>
      <c r="G93" s="234"/>
      <c r="H93" s="234"/>
      <c r="I93" s="234"/>
      <c r="J93" s="234"/>
      <c r="K93" s="234"/>
      <c r="L93" s="234"/>
      <c r="M93" s="233"/>
      <c r="N93" s="223">
        <f>SUM(N89:P92)</f>
        <v>0</v>
      </c>
      <c r="O93" s="223"/>
      <c r="P93" s="223"/>
      <c r="Q93" s="208"/>
      <c r="R93" s="208"/>
      <c r="S93" s="208"/>
      <c r="T93" s="207"/>
      <c r="U93" s="207"/>
      <c r="V93" s="207"/>
    </row>
    <row r="94" spans="2:22" s="206" customFormat="1" ht="28.5" customHeight="1">
      <c r="B94" s="231"/>
      <c r="C94" s="211" t="s">
        <v>106</v>
      </c>
      <c r="D94" s="235" t="s">
        <v>105</v>
      </c>
      <c r="E94" s="234"/>
      <c r="F94" s="234"/>
      <c r="G94" s="234"/>
      <c r="H94" s="234"/>
      <c r="I94" s="234"/>
      <c r="J94" s="234"/>
      <c r="K94" s="234"/>
      <c r="L94" s="234"/>
      <c r="M94" s="233"/>
      <c r="N94" s="232">
        <f>N93+N88</f>
        <v>0</v>
      </c>
      <c r="O94" s="232"/>
      <c r="P94" s="232"/>
      <c r="Q94" s="208"/>
      <c r="R94" s="208"/>
      <c r="S94" s="208"/>
      <c r="T94" s="207"/>
      <c r="U94" s="207"/>
      <c r="V94" s="207"/>
    </row>
    <row r="95" spans="2:22" s="206" customFormat="1" ht="18" customHeight="1">
      <c r="B95" s="231"/>
      <c r="C95" s="212" t="s">
        <v>104</v>
      </c>
      <c r="D95" s="230" t="s">
        <v>103</v>
      </c>
      <c r="E95" s="230"/>
      <c r="F95" s="230"/>
      <c r="G95" s="230"/>
      <c r="H95" s="230"/>
      <c r="I95" s="230"/>
      <c r="J95" s="230"/>
      <c r="K95" s="230">
        <v>180000</v>
      </c>
      <c r="L95" s="230"/>
      <c r="M95" s="230"/>
      <c r="N95" s="213">
        <f>N94+N83</f>
        <v>0</v>
      </c>
      <c r="O95" s="213"/>
      <c r="P95" s="213"/>
      <c r="Q95" s="208"/>
      <c r="R95" s="208"/>
      <c r="S95" s="208"/>
      <c r="T95" s="207"/>
      <c r="U95" s="207"/>
      <c r="V95" s="207"/>
    </row>
    <row r="96" spans="2:22" s="206" customFormat="1" ht="18" customHeight="1">
      <c r="B96" s="229" t="s">
        <v>102</v>
      </c>
      <c r="C96" s="211" t="s">
        <v>101</v>
      </c>
      <c r="D96" s="228"/>
      <c r="E96" s="228"/>
      <c r="F96" s="228"/>
      <c r="G96" s="228"/>
      <c r="H96" s="228"/>
      <c r="I96" s="226"/>
      <c r="J96" s="225"/>
      <c r="K96" s="224"/>
      <c r="L96" s="224"/>
      <c r="M96" s="224"/>
      <c r="N96" s="223">
        <f>K96*I96</f>
        <v>0</v>
      </c>
      <c r="O96" s="223"/>
      <c r="P96" s="223"/>
      <c r="Q96" s="208"/>
      <c r="R96" s="208"/>
      <c r="S96" s="208"/>
      <c r="T96" s="207"/>
      <c r="U96" s="207"/>
      <c r="V96" s="207"/>
    </row>
    <row r="97" spans="2:22" s="206" customFormat="1" ht="18" customHeight="1">
      <c r="B97" s="221"/>
      <c r="C97" s="211" t="s">
        <v>100</v>
      </c>
      <c r="D97" s="228"/>
      <c r="E97" s="227"/>
      <c r="F97" s="227"/>
      <c r="G97" s="227"/>
      <c r="H97" s="227"/>
      <c r="I97" s="226"/>
      <c r="J97" s="225"/>
      <c r="K97" s="224"/>
      <c r="L97" s="224"/>
      <c r="M97" s="224"/>
      <c r="N97" s="223">
        <f>K97*I97</f>
        <v>0</v>
      </c>
      <c r="O97" s="223"/>
      <c r="P97" s="223"/>
      <c r="Q97" s="208"/>
      <c r="R97" s="208"/>
      <c r="S97" s="208"/>
      <c r="T97" s="207"/>
      <c r="U97" s="207"/>
      <c r="V97" s="207"/>
    </row>
    <row r="98" spans="2:22" s="206" customFormat="1" ht="18" customHeight="1">
      <c r="B98" s="221"/>
      <c r="C98" s="211" t="s">
        <v>99</v>
      </c>
      <c r="D98" s="228"/>
      <c r="E98" s="227"/>
      <c r="F98" s="227"/>
      <c r="G98" s="227"/>
      <c r="H98" s="227"/>
      <c r="I98" s="226"/>
      <c r="J98" s="225"/>
      <c r="K98" s="224"/>
      <c r="L98" s="224"/>
      <c r="M98" s="224"/>
      <c r="N98" s="223">
        <f>K98*I98</f>
        <v>0</v>
      </c>
      <c r="O98" s="223"/>
      <c r="P98" s="223"/>
      <c r="Q98" s="208"/>
      <c r="R98" s="208"/>
      <c r="S98" s="208"/>
      <c r="T98" s="207"/>
      <c r="U98" s="207"/>
      <c r="V98" s="207"/>
    </row>
    <row r="99" spans="2:22" s="206" customFormat="1" ht="18" customHeight="1">
      <c r="B99" s="221"/>
      <c r="C99" s="211" t="s">
        <v>98</v>
      </c>
      <c r="D99" s="228"/>
      <c r="E99" s="227"/>
      <c r="F99" s="227"/>
      <c r="G99" s="227"/>
      <c r="H99" s="227"/>
      <c r="I99" s="226"/>
      <c r="J99" s="225"/>
      <c r="K99" s="224"/>
      <c r="L99" s="224"/>
      <c r="M99" s="224"/>
      <c r="N99" s="223">
        <f>K99*I99</f>
        <v>0</v>
      </c>
      <c r="O99" s="223"/>
      <c r="P99" s="223"/>
      <c r="Q99" s="208"/>
      <c r="R99" s="208"/>
      <c r="S99" s="208"/>
      <c r="T99" s="207"/>
      <c r="U99" s="207"/>
      <c r="V99" s="207"/>
    </row>
    <row r="100" spans="2:22" s="206" customFormat="1" ht="32.25" customHeight="1">
      <c r="B100" s="221"/>
      <c r="C100" s="211" t="s">
        <v>97</v>
      </c>
      <c r="D100" s="215" t="s">
        <v>96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22">
        <f>SUM(N96:P99)</f>
        <v>0</v>
      </c>
      <c r="O100" s="222"/>
      <c r="P100" s="222"/>
      <c r="Q100" s="208"/>
      <c r="R100" s="208"/>
      <c r="S100" s="208"/>
      <c r="T100" s="207"/>
      <c r="U100" s="207"/>
      <c r="V100" s="207"/>
    </row>
    <row r="101" spans="2:22" s="206" customFormat="1" ht="32.25" customHeight="1">
      <c r="B101" s="221"/>
      <c r="C101" s="211" t="s">
        <v>95</v>
      </c>
      <c r="D101" s="219" t="s">
        <v>94</v>
      </c>
      <c r="E101" s="218"/>
      <c r="F101" s="218"/>
      <c r="G101" s="218"/>
      <c r="H101" s="218"/>
      <c r="I101" s="218"/>
      <c r="J101" s="218"/>
      <c r="K101" s="218"/>
      <c r="L101" s="218"/>
      <c r="M101" s="218"/>
      <c r="N101" s="217">
        <f>N95*0.05</f>
        <v>0</v>
      </c>
      <c r="O101" s="217"/>
      <c r="P101" s="217"/>
      <c r="Q101" s="208"/>
      <c r="R101" s="208"/>
      <c r="S101" s="208"/>
      <c r="T101" s="207"/>
      <c r="U101" s="207"/>
      <c r="V101" s="207"/>
    </row>
    <row r="102" spans="2:22" s="206" customFormat="1" ht="32.25" customHeight="1">
      <c r="B102" s="220"/>
      <c r="C102" s="211" t="s">
        <v>93</v>
      </c>
      <c r="D102" s="219" t="s">
        <v>92</v>
      </c>
      <c r="E102" s="218"/>
      <c r="F102" s="218"/>
      <c r="G102" s="218"/>
      <c r="H102" s="218"/>
      <c r="I102" s="218"/>
      <c r="J102" s="218"/>
      <c r="K102" s="218"/>
      <c r="L102" s="218"/>
      <c r="M102" s="218"/>
      <c r="N102" s="217">
        <f>25000*1.95583</f>
        <v>48895.75</v>
      </c>
      <c r="O102" s="217"/>
      <c r="P102" s="217"/>
      <c r="Q102" s="208"/>
      <c r="R102" s="208"/>
      <c r="S102" s="208"/>
      <c r="T102" s="207"/>
      <c r="U102" s="207"/>
      <c r="V102" s="207"/>
    </row>
    <row r="103" spans="2:22" s="206" customFormat="1" ht="32.25" customHeight="1">
      <c r="B103" s="216"/>
      <c r="C103" s="212" t="s">
        <v>91</v>
      </c>
      <c r="D103" s="215" t="s">
        <v>90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3">
        <f>MIN(N100:P102)</f>
        <v>0</v>
      </c>
      <c r="O103" s="213"/>
      <c r="P103" s="213"/>
      <c r="Q103" s="208"/>
      <c r="R103" s="208"/>
      <c r="S103" s="208"/>
      <c r="T103" s="207"/>
      <c r="U103" s="207"/>
      <c r="V103" s="207"/>
    </row>
    <row r="104" spans="2:22" s="206" customFormat="1" ht="24" customHeight="1">
      <c r="B104" s="212" t="s">
        <v>89</v>
      </c>
      <c r="C104" s="211"/>
      <c r="D104" s="210" t="s">
        <v>88</v>
      </c>
      <c r="E104" s="210"/>
      <c r="F104" s="210"/>
      <c r="G104" s="210"/>
      <c r="H104" s="210"/>
      <c r="I104" s="210"/>
      <c r="J104" s="210"/>
      <c r="K104" s="210"/>
      <c r="L104" s="210"/>
      <c r="M104" s="210"/>
      <c r="N104" s="209">
        <f>N95+N103</f>
        <v>0</v>
      </c>
      <c r="O104" s="209"/>
      <c r="P104" s="209"/>
      <c r="Q104" s="208"/>
      <c r="R104" s="208"/>
      <c r="S104" s="208"/>
      <c r="T104" s="207"/>
      <c r="U104" s="207"/>
      <c r="V104" s="207"/>
    </row>
    <row r="105" spans="2:21" s="4" customFormat="1" ht="12" customHeight="1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3"/>
      <c r="T105" s="3"/>
      <c r="U105" s="3"/>
    </row>
    <row r="106" spans="2:21" s="4" customFormat="1" ht="12" customHeight="1">
      <c r="B106" s="101"/>
      <c r="J106" s="100"/>
      <c r="K106" s="100"/>
      <c r="L106" s="100"/>
      <c r="M106" s="162"/>
      <c r="N106" s="162"/>
      <c r="O106" s="162"/>
      <c r="P106" s="132"/>
      <c r="Q106" s="49"/>
      <c r="R106" s="53"/>
      <c r="S106" s="3"/>
      <c r="T106" s="3"/>
      <c r="U106" s="3"/>
    </row>
    <row r="107" spans="2:21" s="1" customFormat="1" ht="34.5" customHeight="1">
      <c r="B107" s="186" t="s">
        <v>87</v>
      </c>
      <c r="C107" s="202" t="s">
        <v>86</v>
      </c>
      <c r="D107" s="202"/>
      <c r="E107" s="202"/>
      <c r="F107" s="202"/>
      <c r="G107" s="202"/>
      <c r="H107" s="202"/>
      <c r="I107" s="53"/>
      <c r="J107" s="121">
        <f>M107/1.95583</f>
        <v>0</v>
      </c>
      <c r="K107" s="121"/>
      <c r="L107" s="121"/>
      <c r="M107" s="204">
        <f>N95</f>
        <v>0</v>
      </c>
      <c r="N107" s="204"/>
      <c r="O107" s="204"/>
      <c r="P107" s="164" t="s">
        <v>23</v>
      </c>
      <c r="Q107" s="4"/>
      <c r="R107" s="53"/>
      <c r="S107" s="3"/>
      <c r="T107" s="2"/>
      <c r="U107" s="2"/>
    </row>
    <row r="108" spans="2:21" s="4" customFormat="1" ht="12" customHeight="1">
      <c r="B108" s="101"/>
      <c r="J108" s="100"/>
      <c r="K108" s="100"/>
      <c r="L108" s="100"/>
      <c r="M108" s="99"/>
      <c r="N108" s="99"/>
      <c r="O108" s="99"/>
      <c r="P108" s="132"/>
      <c r="Q108" s="49"/>
      <c r="R108" s="53"/>
      <c r="S108" s="3"/>
      <c r="T108" s="3"/>
      <c r="U108" s="3"/>
    </row>
    <row r="109" spans="2:21" s="1" customFormat="1" ht="34.5" customHeight="1">
      <c r="B109" s="186" t="s">
        <v>85</v>
      </c>
      <c r="C109" s="201" t="s">
        <v>84</v>
      </c>
      <c r="D109" s="201"/>
      <c r="E109" s="201"/>
      <c r="F109" s="201"/>
      <c r="G109" s="201"/>
      <c r="H109" s="201"/>
      <c r="I109" s="53"/>
      <c r="J109" s="121">
        <f>M109/1.95583</f>
        <v>0</v>
      </c>
      <c r="K109" s="121"/>
      <c r="L109" s="121"/>
      <c r="M109" s="204">
        <f>N83</f>
        <v>0</v>
      </c>
      <c r="N109" s="204"/>
      <c r="O109" s="204"/>
      <c r="P109" s="164" t="s">
        <v>23</v>
      </c>
      <c r="Q109" s="4"/>
      <c r="R109" s="53"/>
      <c r="S109" s="3"/>
      <c r="T109" s="2"/>
      <c r="U109" s="2"/>
    </row>
    <row r="110" spans="2:21" s="4" customFormat="1" ht="12" customHeight="1">
      <c r="B110" s="101"/>
      <c r="J110" s="100"/>
      <c r="K110" s="100"/>
      <c r="L110" s="100"/>
      <c r="M110" s="99"/>
      <c r="N110" s="99"/>
      <c r="O110" s="99"/>
      <c r="P110" s="132"/>
      <c r="Q110" s="49"/>
      <c r="R110" s="53"/>
      <c r="S110" s="3"/>
      <c r="T110" s="3"/>
      <c r="U110" s="3"/>
    </row>
    <row r="111" spans="2:21" s="1" customFormat="1" ht="38.25" customHeight="1">
      <c r="B111" s="186" t="s">
        <v>83</v>
      </c>
      <c r="C111" s="201" t="s">
        <v>82</v>
      </c>
      <c r="D111" s="201"/>
      <c r="E111" s="201"/>
      <c r="F111" s="201"/>
      <c r="G111" s="201"/>
      <c r="H111" s="201"/>
      <c r="I111" s="53"/>
      <c r="J111" s="121">
        <f>M111/1.95583</f>
        <v>0</v>
      </c>
      <c r="K111" s="121"/>
      <c r="L111" s="121"/>
      <c r="M111" s="204">
        <f>N94</f>
        <v>0</v>
      </c>
      <c r="N111" s="204"/>
      <c r="O111" s="204"/>
      <c r="P111" s="164" t="s">
        <v>23</v>
      </c>
      <c r="Q111" s="4"/>
      <c r="R111" s="53"/>
      <c r="S111" s="3"/>
      <c r="T111" s="2"/>
      <c r="U111" s="2"/>
    </row>
    <row r="112" spans="2:21" s="4" customFormat="1" ht="12" customHeight="1">
      <c r="B112" s="101"/>
      <c r="J112" s="100"/>
      <c r="K112" s="100"/>
      <c r="L112" s="100"/>
      <c r="M112" s="99"/>
      <c r="N112" s="99"/>
      <c r="O112" s="99"/>
      <c r="P112" s="132"/>
      <c r="Q112" s="49"/>
      <c r="R112" s="53"/>
      <c r="S112" s="3"/>
      <c r="T112" s="3"/>
      <c r="U112" s="3"/>
    </row>
    <row r="113" spans="2:18" ht="34.5" customHeight="1">
      <c r="B113" s="186" t="s">
        <v>81</v>
      </c>
      <c r="C113" s="202" t="s">
        <v>80</v>
      </c>
      <c r="D113" s="202"/>
      <c r="E113" s="202"/>
      <c r="F113" s="202"/>
      <c r="G113" s="202"/>
      <c r="H113" s="202"/>
      <c r="I113" s="53"/>
      <c r="J113" s="121">
        <f>M113/1.95583</f>
        <v>0</v>
      </c>
      <c r="K113" s="121"/>
      <c r="L113" s="121"/>
      <c r="M113" s="204">
        <f>N103</f>
        <v>0</v>
      </c>
      <c r="N113" s="204"/>
      <c r="O113" s="204"/>
      <c r="P113" s="164" t="s">
        <v>23</v>
      </c>
      <c r="Q113" s="4"/>
      <c r="R113" s="53"/>
    </row>
    <row r="114" spans="2:21" s="4" customFormat="1" ht="12" customHeight="1">
      <c r="B114" s="101"/>
      <c r="J114" s="100"/>
      <c r="K114" s="100"/>
      <c r="L114" s="100"/>
      <c r="M114" s="99"/>
      <c r="N114" s="99"/>
      <c r="O114" s="99"/>
      <c r="P114" s="132"/>
      <c r="Q114" s="49"/>
      <c r="R114" s="53"/>
      <c r="S114" s="3"/>
      <c r="T114" s="3"/>
      <c r="U114" s="3"/>
    </row>
    <row r="115" spans="2:18" ht="30.75" customHeight="1">
      <c r="B115" s="186" t="s">
        <v>79</v>
      </c>
      <c r="C115" s="202" t="s">
        <v>78</v>
      </c>
      <c r="D115" s="201"/>
      <c r="E115" s="201"/>
      <c r="F115" s="201"/>
      <c r="G115" s="201"/>
      <c r="H115" s="201"/>
      <c r="I115" s="53"/>
      <c r="J115" s="200" t="s">
        <v>3</v>
      </c>
      <c r="K115" s="200"/>
      <c r="L115" s="200"/>
      <c r="M115" s="199" t="e">
        <f>M109/M107</f>
        <v>#DIV/0!</v>
      </c>
      <c r="N115" s="199"/>
      <c r="O115" s="199"/>
      <c r="P115" s="203"/>
      <c r="Q115" s="4"/>
      <c r="R115" s="53"/>
    </row>
    <row r="116" spans="2:21" s="4" customFormat="1" ht="12" customHeight="1">
      <c r="B116" s="101"/>
      <c r="J116" s="100"/>
      <c r="K116" s="100"/>
      <c r="L116" s="100"/>
      <c r="M116" s="99"/>
      <c r="N116" s="99"/>
      <c r="O116" s="99"/>
      <c r="P116" s="132"/>
      <c r="Q116" s="49"/>
      <c r="R116" s="53"/>
      <c r="S116" s="3"/>
      <c r="T116" s="3"/>
      <c r="U116" s="3"/>
    </row>
    <row r="117" spans="2:18" ht="34.5" customHeight="1">
      <c r="B117" s="186" t="s">
        <v>77</v>
      </c>
      <c r="C117" s="202" t="s">
        <v>76</v>
      </c>
      <c r="D117" s="201"/>
      <c r="E117" s="201"/>
      <c r="F117" s="201"/>
      <c r="G117" s="201"/>
      <c r="H117" s="201"/>
      <c r="I117" s="53"/>
      <c r="J117" s="200" t="s">
        <v>3</v>
      </c>
      <c r="K117" s="200"/>
      <c r="L117" s="200"/>
      <c r="M117" s="199" t="e">
        <f>M111/M107</f>
        <v>#DIV/0!</v>
      </c>
      <c r="N117" s="199"/>
      <c r="O117" s="199"/>
      <c r="P117" s="164"/>
      <c r="Q117" s="4"/>
      <c r="R117" s="53"/>
    </row>
    <row r="118" spans="2:21" s="4" customFormat="1" ht="12" customHeight="1">
      <c r="B118" s="101"/>
      <c r="J118" s="100"/>
      <c r="K118" s="100"/>
      <c r="L118" s="100"/>
      <c r="M118" s="99"/>
      <c r="N118" s="99"/>
      <c r="O118" s="99"/>
      <c r="P118" s="132"/>
      <c r="Q118" s="49"/>
      <c r="R118" s="53"/>
      <c r="S118" s="3"/>
      <c r="T118" s="3"/>
      <c r="U118" s="3"/>
    </row>
    <row r="119" spans="2:21" s="4" customFormat="1" ht="26.25" customHeight="1">
      <c r="B119" s="198" t="s">
        <v>75</v>
      </c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53"/>
      <c r="S119" s="3"/>
      <c r="T119" s="3"/>
      <c r="U119" s="3"/>
    </row>
    <row r="120" spans="2:16" s="4" customFormat="1" ht="1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9" s="2" customFormat="1" ht="25.5" customHeight="1">
      <c r="A121" s="3"/>
      <c r="B121" s="189" t="s">
        <v>74</v>
      </c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7"/>
      <c r="Q121" s="7"/>
      <c r="R121" s="7"/>
      <c r="S121" s="180"/>
    </row>
    <row r="122" spans="1:19" s="2" customFormat="1" ht="21" customHeight="1">
      <c r="A122" s="3"/>
      <c r="B122" s="142">
        <v>1</v>
      </c>
      <c r="C122" s="142"/>
      <c r="D122" s="142"/>
      <c r="E122" s="186">
        <v>2</v>
      </c>
      <c r="F122" s="186">
        <v>3</v>
      </c>
      <c r="G122" s="186">
        <v>4</v>
      </c>
      <c r="H122" s="186">
        <v>5</v>
      </c>
      <c r="I122" s="185">
        <v>6</v>
      </c>
      <c r="J122" s="142">
        <v>7</v>
      </c>
      <c r="K122" s="142"/>
      <c r="L122" s="142"/>
      <c r="M122" s="142">
        <v>8</v>
      </c>
      <c r="N122" s="142"/>
      <c r="O122" s="142"/>
      <c r="P122" s="184">
        <v>9</v>
      </c>
      <c r="Q122" s="7"/>
      <c r="R122" s="7"/>
      <c r="S122" s="180"/>
    </row>
    <row r="123" spans="1:19" s="2" customFormat="1" ht="25.5" customHeight="1">
      <c r="A123" s="3"/>
      <c r="B123" s="183" t="s">
        <v>63</v>
      </c>
      <c r="C123" s="182"/>
      <c r="D123" s="182"/>
      <c r="E123" s="182"/>
      <c r="F123" s="182"/>
      <c r="G123" s="182"/>
      <c r="H123" s="182"/>
      <c r="I123" s="181"/>
      <c r="J123" s="170">
        <f>M123/1.95583</f>
        <v>0</v>
      </c>
      <c r="K123" s="169"/>
      <c r="L123" s="168"/>
      <c r="M123" s="197">
        <f>N88</f>
        <v>0</v>
      </c>
      <c r="N123" s="196"/>
      <c r="O123" s="195"/>
      <c r="P123" s="164" t="s">
        <v>23</v>
      </c>
      <c r="Q123" s="7"/>
      <c r="R123" s="7"/>
      <c r="S123" s="180"/>
    </row>
    <row r="124" spans="1:19" s="2" customFormat="1" ht="22.5" customHeight="1">
      <c r="A124" s="3"/>
      <c r="B124" s="194" t="s">
        <v>62</v>
      </c>
      <c r="C124" s="194"/>
      <c r="D124" s="194"/>
      <c r="E124" s="194"/>
      <c r="F124" s="194"/>
      <c r="G124" s="176">
        <v>0.4</v>
      </c>
      <c r="H124" s="175" t="s">
        <v>47</v>
      </c>
      <c r="I124" s="174"/>
      <c r="J124" s="170">
        <f>M124/1.95583</f>
        <v>0</v>
      </c>
      <c r="K124" s="169"/>
      <c r="L124" s="168"/>
      <c r="M124" s="167">
        <f>M123*G124*I124</f>
        <v>0</v>
      </c>
      <c r="N124" s="166"/>
      <c r="O124" s="165"/>
      <c r="P124" s="164" t="s">
        <v>23</v>
      </c>
      <c r="Q124" s="7"/>
      <c r="R124" s="163"/>
      <c r="S124" s="180"/>
    </row>
    <row r="125" spans="2:21" ht="30" customHeight="1">
      <c r="B125" s="194" t="s">
        <v>61</v>
      </c>
      <c r="C125" s="194"/>
      <c r="D125" s="194"/>
      <c r="E125" s="194"/>
      <c r="F125" s="194"/>
      <c r="G125" s="176">
        <v>0.6</v>
      </c>
      <c r="H125" s="175" t="s">
        <v>47</v>
      </c>
      <c r="I125" s="174"/>
      <c r="J125" s="170">
        <f>M125/1.95583</f>
        <v>0</v>
      </c>
      <c r="K125" s="169"/>
      <c r="L125" s="168"/>
      <c r="M125" s="167">
        <f>M123*G125*I125</f>
        <v>0</v>
      </c>
      <c r="N125" s="166"/>
      <c r="O125" s="165"/>
      <c r="P125" s="164" t="s">
        <v>23</v>
      </c>
      <c r="Q125" s="4"/>
      <c r="R125" s="163"/>
      <c r="S125" s="1"/>
      <c r="T125" s="1"/>
      <c r="U125" s="1"/>
    </row>
    <row r="126" spans="1:19" s="2" customFormat="1" ht="25.5" customHeight="1">
      <c r="A126" s="3"/>
      <c r="B126" s="189" t="s">
        <v>73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7"/>
      <c r="Q126" s="7"/>
      <c r="R126" s="7"/>
      <c r="S126" s="180"/>
    </row>
    <row r="127" spans="1:19" s="2" customFormat="1" ht="21" customHeight="1">
      <c r="A127" s="3"/>
      <c r="B127" s="142">
        <v>1</v>
      </c>
      <c r="C127" s="142"/>
      <c r="D127" s="142"/>
      <c r="E127" s="186">
        <v>2</v>
      </c>
      <c r="F127" s="186">
        <v>3</v>
      </c>
      <c r="G127" s="186">
        <v>4</v>
      </c>
      <c r="H127" s="186">
        <v>5</v>
      </c>
      <c r="I127" s="185">
        <v>6</v>
      </c>
      <c r="J127" s="142">
        <v>7</v>
      </c>
      <c r="K127" s="142"/>
      <c r="L127" s="142"/>
      <c r="M127" s="142">
        <v>8</v>
      </c>
      <c r="N127" s="142"/>
      <c r="O127" s="142"/>
      <c r="P127" s="184">
        <v>9</v>
      </c>
      <c r="Q127" s="7"/>
      <c r="R127" s="7"/>
      <c r="S127" s="180"/>
    </row>
    <row r="128" spans="1:19" s="2" customFormat="1" ht="25.5" customHeight="1">
      <c r="A128" s="3"/>
      <c r="B128" s="183" t="s">
        <v>63</v>
      </c>
      <c r="C128" s="182"/>
      <c r="D128" s="182"/>
      <c r="E128" s="182"/>
      <c r="F128" s="182"/>
      <c r="G128" s="182"/>
      <c r="H128" s="182"/>
      <c r="I128" s="181"/>
      <c r="J128" s="170">
        <f>M128/1.95583</f>
        <v>0</v>
      </c>
      <c r="K128" s="169"/>
      <c r="L128" s="168"/>
      <c r="M128" s="197">
        <v>0</v>
      </c>
      <c r="N128" s="196"/>
      <c r="O128" s="195"/>
      <c r="P128" s="164" t="s">
        <v>23</v>
      </c>
      <c r="Q128" s="7"/>
      <c r="R128" s="7"/>
      <c r="S128" s="180"/>
    </row>
    <row r="129" spans="1:19" s="2" customFormat="1" ht="22.5" customHeight="1">
      <c r="A129" s="3"/>
      <c r="B129" s="194" t="s">
        <v>62</v>
      </c>
      <c r="C129" s="194"/>
      <c r="D129" s="194"/>
      <c r="E129" s="194"/>
      <c r="F129" s="194"/>
      <c r="G129" s="176">
        <v>0.4</v>
      </c>
      <c r="H129" s="175" t="s">
        <v>47</v>
      </c>
      <c r="I129" s="174"/>
      <c r="J129" s="170">
        <f>M129/1.95583</f>
        <v>0</v>
      </c>
      <c r="K129" s="169"/>
      <c r="L129" s="168"/>
      <c r="M129" s="167">
        <f>M128*G129*I129</f>
        <v>0</v>
      </c>
      <c r="N129" s="166"/>
      <c r="O129" s="165"/>
      <c r="P129" s="164" t="s">
        <v>23</v>
      </c>
      <c r="Q129" s="7"/>
      <c r="R129" s="163"/>
      <c r="S129" s="180"/>
    </row>
    <row r="130" spans="2:21" ht="30" customHeight="1">
      <c r="B130" s="194" t="s">
        <v>61</v>
      </c>
      <c r="C130" s="194"/>
      <c r="D130" s="194"/>
      <c r="E130" s="194"/>
      <c r="F130" s="194"/>
      <c r="G130" s="176">
        <v>0.6</v>
      </c>
      <c r="H130" s="175" t="s">
        <v>47</v>
      </c>
      <c r="I130" s="174"/>
      <c r="J130" s="170">
        <f>M130/1.95583</f>
        <v>0</v>
      </c>
      <c r="K130" s="169"/>
      <c r="L130" s="168"/>
      <c r="M130" s="167">
        <f>M128*G130*I130</f>
        <v>0</v>
      </c>
      <c r="N130" s="166"/>
      <c r="O130" s="165"/>
      <c r="P130" s="164" t="s">
        <v>23</v>
      </c>
      <c r="Q130" s="4"/>
      <c r="R130" s="163"/>
      <c r="S130" s="1"/>
      <c r="T130" s="1"/>
      <c r="U130" s="1"/>
    </row>
    <row r="131" spans="1:19" s="2" customFormat="1" ht="25.5" customHeight="1">
      <c r="A131" s="3"/>
      <c r="B131" s="189" t="s">
        <v>72</v>
      </c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7"/>
      <c r="Q131" s="7"/>
      <c r="R131" s="7"/>
      <c r="S131" s="180"/>
    </row>
    <row r="132" spans="1:19" s="2" customFormat="1" ht="21" customHeight="1">
      <c r="A132" s="3"/>
      <c r="B132" s="142">
        <v>1</v>
      </c>
      <c r="C132" s="142"/>
      <c r="D132" s="142"/>
      <c r="E132" s="186">
        <v>2</v>
      </c>
      <c r="F132" s="186">
        <v>3</v>
      </c>
      <c r="G132" s="186">
        <v>4</v>
      </c>
      <c r="H132" s="186">
        <v>5</v>
      </c>
      <c r="I132" s="185">
        <v>6</v>
      </c>
      <c r="J132" s="142">
        <v>7</v>
      </c>
      <c r="K132" s="142"/>
      <c r="L132" s="142"/>
      <c r="M132" s="142">
        <v>8</v>
      </c>
      <c r="N132" s="142"/>
      <c r="O132" s="142"/>
      <c r="P132" s="184">
        <v>9</v>
      </c>
      <c r="Q132" s="7"/>
      <c r="R132" s="7"/>
      <c r="S132" s="180"/>
    </row>
    <row r="133" spans="1:19" s="2" customFormat="1" ht="25.5" customHeight="1">
      <c r="A133" s="3"/>
      <c r="B133" s="183" t="s">
        <v>63</v>
      </c>
      <c r="C133" s="182"/>
      <c r="D133" s="182"/>
      <c r="E133" s="182"/>
      <c r="F133" s="182"/>
      <c r="G133" s="182"/>
      <c r="H133" s="182"/>
      <c r="I133" s="181"/>
      <c r="J133" s="170">
        <f>M133/1.95583</f>
        <v>0</v>
      </c>
      <c r="K133" s="169"/>
      <c r="L133" s="168"/>
      <c r="M133" s="197">
        <v>0</v>
      </c>
      <c r="N133" s="196"/>
      <c r="O133" s="195"/>
      <c r="P133" s="164" t="s">
        <v>23</v>
      </c>
      <c r="Q133" s="7"/>
      <c r="R133" s="7"/>
      <c r="S133" s="180"/>
    </row>
    <row r="134" spans="1:19" s="2" customFormat="1" ht="22.5" customHeight="1">
      <c r="A134" s="3"/>
      <c r="B134" s="194" t="s">
        <v>62</v>
      </c>
      <c r="C134" s="194"/>
      <c r="D134" s="194"/>
      <c r="E134" s="194"/>
      <c r="F134" s="194"/>
      <c r="G134" s="176">
        <v>0.4</v>
      </c>
      <c r="H134" s="175" t="s">
        <v>47</v>
      </c>
      <c r="I134" s="174"/>
      <c r="J134" s="170">
        <f>M134/1.95583</f>
        <v>0</v>
      </c>
      <c r="K134" s="169"/>
      <c r="L134" s="168"/>
      <c r="M134" s="167">
        <f>M133*G134*I134</f>
        <v>0</v>
      </c>
      <c r="N134" s="166"/>
      <c r="O134" s="165"/>
      <c r="P134" s="164" t="s">
        <v>23</v>
      </c>
      <c r="Q134" s="7"/>
      <c r="R134" s="163"/>
      <c r="S134" s="180"/>
    </row>
    <row r="135" spans="2:21" ht="30" customHeight="1">
      <c r="B135" s="194" t="s">
        <v>61</v>
      </c>
      <c r="C135" s="194"/>
      <c r="D135" s="194"/>
      <c r="E135" s="194"/>
      <c r="F135" s="194"/>
      <c r="G135" s="176">
        <v>0.6</v>
      </c>
      <c r="H135" s="175" t="s">
        <v>47</v>
      </c>
      <c r="I135" s="174"/>
      <c r="J135" s="170">
        <f>M135/1.95583</f>
        <v>0</v>
      </c>
      <c r="K135" s="169"/>
      <c r="L135" s="168"/>
      <c r="M135" s="167">
        <f>M133*G135*I135</f>
        <v>0</v>
      </c>
      <c r="N135" s="166"/>
      <c r="O135" s="165"/>
      <c r="P135" s="164" t="s">
        <v>23</v>
      </c>
      <c r="Q135" s="4"/>
      <c r="R135" s="163"/>
      <c r="S135" s="1"/>
      <c r="T135" s="1"/>
      <c r="U135" s="1"/>
    </row>
    <row r="136" spans="1:19" s="2" customFormat="1" ht="25.5" customHeight="1">
      <c r="A136" s="3"/>
      <c r="B136" s="189" t="s">
        <v>71</v>
      </c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7"/>
      <c r="Q136" s="7"/>
      <c r="R136" s="7"/>
      <c r="S136" s="180"/>
    </row>
    <row r="137" spans="1:19" s="2" customFormat="1" ht="21" customHeight="1">
      <c r="A137" s="3"/>
      <c r="B137" s="142">
        <v>1</v>
      </c>
      <c r="C137" s="142"/>
      <c r="D137" s="142"/>
      <c r="E137" s="186">
        <v>2</v>
      </c>
      <c r="F137" s="186">
        <v>3</v>
      </c>
      <c r="G137" s="186">
        <v>4</v>
      </c>
      <c r="H137" s="186">
        <v>5</v>
      </c>
      <c r="I137" s="185">
        <v>6</v>
      </c>
      <c r="J137" s="142">
        <v>7</v>
      </c>
      <c r="K137" s="142"/>
      <c r="L137" s="142"/>
      <c r="M137" s="142">
        <v>8</v>
      </c>
      <c r="N137" s="142"/>
      <c r="O137" s="142"/>
      <c r="P137" s="184">
        <v>9</v>
      </c>
      <c r="Q137" s="7"/>
      <c r="R137" s="7"/>
      <c r="S137" s="180"/>
    </row>
    <row r="138" spans="1:19" s="2" customFormat="1" ht="25.5" customHeight="1">
      <c r="A138" s="3"/>
      <c r="B138" s="183" t="s">
        <v>63</v>
      </c>
      <c r="C138" s="182"/>
      <c r="D138" s="182"/>
      <c r="E138" s="182"/>
      <c r="F138" s="182"/>
      <c r="G138" s="182"/>
      <c r="H138" s="182"/>
      <c r="I138" s="181"/>
      <c r="J138" s="170">
        <f>M138/1.95583</f>
        <v>0</v>
      </c>
      <c r="K138" s="169"/>
      <c r="L138" s="168"/>
      <c r="M138" s="197">
        <v>0</v>
      </c>
      <c r="N138" s="196"/>
      <c r="O138" s="195"/>
      <c r="P138" s="164" t="s">
        <v>23</v>
      </c>
      <c r="Q138" s="7"/>
      <c r="R138" s="7"/>
      <c r="S138" s="180"/>
    </row>
    <row r="139" spans="1:19" s="2" customFormat="1" ht="22.5" customHeight="1">
      <c r="A139" s="3"/>
      <c r="B139" s="194" t="s">
        <v>62</v>
      </c>
      <c r="C139" s="194"/>
      <c r="D139" s="194"/>
      <c r="E139" s="194"/>
      <c r="F139" s="194"/>
      <c r="G139" s="176">
        <v>0.4</v>
      </c>
      <c r="H139" s="175" t="s">
        <v>47</v>
      </c>
      <c r="I139" s="174"/>
      <c r="J139" s="170">
        <f>M139/1.95583</f>
        <v>0</v>
      </c>
      <c r="K139" s="169"/>
      <c r="L139" s="168"/>
      <c r="M139" s="167">
        <f>M138*G139*I139</f>
        <v>0</v>
      </c>
      <c r="N139" s="166"/>
      <c r="O139" s="165"/>
      <c r="P139" s="164" t="s">
        <v>23</v>
      </c>
      <c r="Q139" s="7"/>
      <c r="R139" s="163"/>
      <c r="S139" s="180"/>
    </row>
    <row r="140" spans="2:21" ht="30" customHeight="1">
      <c r="B140" s="194" t="s">
        <v>61</v>
      </c>
      <c r="C140" s="194"/>
      <c r="D140" s="194"/>
      <c r="E140" s="194"/>
      <c r="F140" s="194"/>
      <c r="G140" s="176">
        <v>0.6</v>
      </c>
      <c r="H140" s="175" t="s">
        <v>47</v>
      </c>
      <c r="I140" s="174"/>
      <c r="J140" s="170">
        <f>M140/1.95583</f>
        <v>0</v>
      </c>
      <c r="K140" s="169"/>
      <c r="L140" s="168"/>
      <c r="M140" s="167">
        <f>M138*G140*I140</f>
        <v>0</v>
      </c>
      <c r="N140" s="166"/>
      <c r="O140" s="165"/>
      <c r="P140" s="164" t="s">
        <v>23</v>
      </c>
      <c r="Q140" s="4"/>
      <c r="R140" s="163"/>
      <c r="S140" s="1"/>
      <c r="T140" s="1"/>
      <c r="U140" s="1"/>
    </row>
    <row r="141" spans="1:19" s="2" customFormat="1" ht="25.5" customHeight="1">
      <c r="A141" s="3"/>
      <c r="B141" s="189" t="s">
        <v>70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7"/>
      <c r="Q141" s="7"/>
      <c r="R141" s="7"/>
      <c r="S141" s="180"/>
    </row>
    <row r="142" spans="1:19" s="2" customFormat="1" ht="21" customHeight="1">
      <c r="A142" s="3"/>
      <c r="B142" s="142">
        <v>1</v>
      </c>
      <c r="C142" s="142"/>
      <c r="D142" s="142"/>
      <c r="E142" s="186">
        <v>2</v>
      </c>
      <c r="F142" s="186">
        <v>3</v>
      </c>
      <c r="G142" s="186">
        <v>4</v>
      </c>
      <c r="H142" s="186">
        <v>5</v>
      </c>
      <c r="I142" s="185">
        <v>6</v>
      </c>
      <c r="J142" s="142">
        <v>7</v>
      </c>
      <c r="K142" s="142"/>
      <c r="L142" s="142"/>
      <c r="M142" s="142">
        <v>8</v>
      </c>
      <c r="N142" s="142"/>
      <c r="O142" s="142"/>
      <c r="P142" s="184">
        <v>9</v>
      </c>
      <c r="Q142" s="7"/>
      <c r="R142" s="7"/>
      <c r="S142" s="180"/>
    </row>
    <row r="143" spans="1:19" s="2" customFormat="1" ht="25.5" customHeight="1">
      <c r="A143" s="3"/>
      <c r="B143" s="183" t="s">
        <v>63</v>
      </c>
      <c r="C143" s="182"/>
      <c r="D143" s="182"/>
      <c r="E143" s="182"/>
      <c r="F143" s="182"/>
      <c r="G143" s="182"/>
      <c r="H143" s="182"/>
      <c r="I143" s="181"/>
      <c r="J143" s="170">
        <f>M143/1.95583</f>
        <v>0</v>
      </c>
      <c r="K143" s="169"/>
      <c r="L143" s="168"/>
      <c r="M143" s="197">
        <v>0</v>
      </c>
      <c r="N143" s="196"/>
      <c r="O143" s="195"/>
      <c r="P143" s="164" t="s">
        <v>23</v>
      </c>
      <c r="Q143" s="7"/>
      <c r="R143" s="7"/>
      <c r="S143" s="180"/>
    </row>
    <row r="144" spans="1:19" s="2" customFormat="1" ht="22.5" customHeight="1">
      <c r="A144" s="3"/>
      <c r="B144" s="194" t="s">
        <v>62</v>
      </c>
      <c r="C144" s="194"/>
      <c r="D144" s="194"/>
      <c r="E144" s="194"/>
      <c r="F144" s="194"/>
      <c r="G144" s="176">
        <v>0.4</v>
      </c>
      <c r="H144" s="175" t="s">
        <v>47</v>
      </c>
      <c r="I144" s="174"/>
      <c r="J144" s="170">
        <f>M144/1.95583</f>
        <v>0</v>
      </c>
      <c r="K144" s="169"/>
      <c r="L144" s="168"/>
      <c r="M144" s="167">
        <f>M143*G144*I144</f>
        <v>0</v>
      </c>
      <c r="N144" s="166"/>
      <c r="O144" s="165"/>
      <c r="P144" s="164" t="s">
        <v>23</v>
      </c>
      <c r="Q144" s="7"/>
      <c r="R144" s="163"/>
      <c r="S144" s="180"/>
    </row>
    <row r="145" spans="2:21" ht="30" customHeight="1">
      <c r="B145" s="194" t="s">
        <v>61</v>
      </c>
      <c r="C145" s="194"/>
      <c r="D145" s="194"/>
      <c r="E145" s="194"/>
      <c r="F145" s="194"/>
      <c r="G145" s="176">
        <v>0.6</v>
      </c>
      <c r="H145" s="175" t="s">
        <v>47</v>
      </c>
      <c r="I145" s="174"/>
      <c r="J145" s="170">
        <f>M145/1.95583</f>
        <v>0</v>
      </c>
      <c r="K145" s="169"/>
      <c r="L145" s="168"/>
      <c r="M145" s="167">
        <f>M143*G145*I145</f>
        <v>0</v>
      </c>
      <c r="N145" s="166"/>
      <c r="O145" s="165"/>
      <c r="P145" s="164" t="s">
        <v>23</v>
      </c>
      <c r="Q145" s="4"/>
      <c r="R145" s="163"/>
      <c r="S145" s="1"/>
      <c r="T145" s="1"/>
      <c r="U145" s="1"/>
    </row>
    <row r="146" spans="1:19" s="2" customFormat="1" ht="25.5" customHeight="1">
      <c r="A146" s="3"/>
      <c r="B146" s="189" t="s">
        <v>69</v>
      </c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7"/>
      <c r="Q146" s="7"/>
      <c r="R146" s="7"/>
      <c r="S146" s="180"/>
    </row>
    <row r="147" spans="1:19" s="2" customFormat="1" ht="21" customHeight="1">
      <c r="A147" s="3"/>
      <c r="B147" s="142">
        <v>1</v>
      </c>
      <c r="C147" s="142"/>
      <c r="D147" s="142"/>
      <c r="E147" s="186">
        <v>2</v>
      </c>
      <c r="F147" s="186">
        <v>3</v>
      </c>
      <c r="G147" s="186">
        <v>4</v>
      </c>
      <c r="H147" s="186">
        <v>5</v>
      </c>
      <c r="I147" s="185">
        <v>6</v>
      </c>
      <c r="J147" s="142">
        <v>7</v>
      </c>
      <c r="K147" s="142"/>
      <c r="L147" s="142"/>
      <c r="M147" s="142">
        <v>8</v>
      </c>
      <c r="N147" s="142"/>
      <c r="O147" s="142"/>
      <c r="P147" s="184">
        <v>9</v>
      </c>
      <c r="Q147" s="7"/>
      <c r="R147" s="7"/>
      <c r="S147" s="180"/>
    </row>
    <row r="148" spans="1:19" s="2" customFormat="1" ht="25.5" customHeight="1">
      <c r="A148" s="3"/>
      <c r="B148" s="183" t="s">
        <v>63</v>
      </c>
      <c r="C148" s="182"/>
      <c r="D148" s="182"/>
      <c r="E148" s="182"/>
      <c r="F148" s="182"/>
      <c r="G148" s="182"/>
      <c r="H148" s="182"/>
      <c r="I148" s="181"/>
      <c r="J148" s="170">
        <f>M148/1.95583</f>
        <v>0</v>
      </c>
      <c r="K148" s="169"/>
      <c r="L148" s="168"/>
      <c r="M148" s="197">
        <v>0</v>
      </c>
      <c r="N148" s="196"/>
      <c r="O148" s="195"/>
      <c r="P148" s="164" t="s">
        <v>23</v>
      </c>
      <c r="Q148" s="7"/>
      <c r="R148" s="7"/>
      <c r="S148" s="180"/>
    </row>
    <row r="149" spans="1:19" s="2" customFormat="1" ht="22.5" customHeight="1">
      <c r="A149" s="3"/>
      <c r="B149" s="194" t="s">
        <v>62</v>
      </c>
      <c r="C149" s="194"/>
      <c r="D149" s="194"/>
      <c r="E149" s="194"/>
      <c r="F149" s="194"/>
      <c r="G149" s="176">
        <v>0.4</v>
      </c>
      <c r="H149" s="175" t="s">
        <v>47</v>
      </c>
      <c r="I149" s="174"/>
      <c r="J149" s="170">
        <f>M149/1.95583</f>
        <v>0</v>
      </c>
      <c r="K149" s="169"/>
      <c r="L149" s="168"/>
      <c r="M149" s="167">
        <f>M148*G149*I149</f>
        <v>0</v>
      </c>
      <c r="N149" s="166"/>
      <c r="O149" s="165"/>
      <c r="P149" s="164" t="s">
        <v>23</v>
      </c>
      <c r="Q149" s="7"/>
      <c r="R149" s="163"/>
      <c r="S149" s="180"/>
    </row>
    <row r="150" spans="2:21" ht="30" customHeight="1">
      <c r="B150" s="194" t="s">
        <v>61</v>
      </c>
      <c r="C150" s="194"/>
      <c r="D150" s="194"/>
      <c r="E150" s="194"/>
      <c r="F150" s="194"/>
      <c r="G150" s="176">
        <v>0.6</v>
      </c>
      <c r="H150" s="175" t="s">
        <v>47</v>
      </c>
      <c r="I150" s="174"/>
      <c r="J150" s="170">
        <f>M150/1.95583</f>
        <v>0</v>
      </c>
      <c r="K150" s="169"/>
      <c r="L150" s="168"/>
      <c r="M150" s="167">
        <f>M148*G150*I150</f>
        <v>0</v>
      </c>
      <c r="N150" s="166"/>
      <c r="O150" s="165"/>
      <c r="P150" s="164" t="s">
        <v>23</v>
      </c>
      <c r="Q150" s="4"/>
      <c r="R150" s="163"/>
      <c r="S150" s="1"/>
      <c r="T150" s="1"/>
      <c r="U150" s="1"/>
    </row>
    <row r="151" spans="1:19" s="2" customFormat="1" ht="25.5" customHeight="1">
      <c r="A151" s="3"/>
      <c r="B151" s="189" t="s">
        <v>68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7"/>
      <c r="Q151" s="7"/>
      <c r="R151" s="7"/>
      <c r="S151" s="180"/>
    </row>
    <row r="152" spans="1:19" s="2" customFormat="1" ht="21" customHeight="1">
      <c r="A152" s="3"/>
      <c r="B152" s="142">
        <v>1</v>
      </c>
      <c r="C152" s="142"/>
      <c r="D152" s="142"/>
      <c r="E152" s="186">
        <v>2</v>
      </c>
      <c r="F152" s="186">
        <v>3</v>
      </c>
      <c r="G152" s="186">
        <v>4</v>
      </c>
      <c r="H152" s="186">
        <v>5</v>
      </c>
      <c r="I152" s="185">
        <v>6</v>
      </c>
      <c r="J152" s="142">
        <v>7</v>
      </c>
      <c r="K152" s="142"/>
      <c r="L152" s="142"/>
      <c r="M152" s="142">
        <v>8</v>
      </c>
      <c r="N152" s="142"/>
      <c r="O152" s="142"/>
      <c r="P152" s="184">
        <v>9</v>
      </c>
      <c r="Q152" s="7"/>
      <c r="R152" s="7"/>
      <c r="S152" s="180"/>
    </row>
    <row r="153" spans="1:19" s="2" customFormat="1" ht="25.5" customHeight="1">
      <c r="A153" s="3"/>
      <c r="B153" s="183" t="s">
        <v>67</v>
      </c>
      <c r="C153" s="182"/>
      <c r="D153" s="182"/>
      <c r="E153" s="182"/>
      <c r="F153" s="182"/>
      <c r="G153" s="182"/>
      <c r="H153" s="182"/>
      <c r="I153" s="181"/>
      <c r="J153" s="170">
        <f>M153/1.95583</f>
        <v>0</v>
      </c>
      <c r="K153" s="169"/>
      <c r="L153" s="168"/>
      <c r="M153" s="197">
        <f>N83</f>
        <v>0</v>
      </c>
      <c r="N153" s="196"/>
      <c r="O153" s="195"/>
      <c r="P153" s="164" t="s">
        <v>23</v>
      </c>
      <c r="Q153" s="7"/>
      <c r="R153" s="7"/>
      <c r="S153" s="180"/>
    </row>
    <row r="154" spans="1:19" s="2" customFormat="1" ht="22.5" customHeight="1">
      <c r="A154" s="3"/>
      <c r="B154" s="194" t="s">
        <v>62</v>
      </c>
      <c r="C154" s="194"/>
      <c r="D154" s="194"/>
      <c r="E154" s="194"/>
      <c r="F154" s="194"/>
      <c r="G154" s="176">
        <v>0.2</v>
      </c>
      <c r="H154" s="175" t="s">
        <v>47</v>
      </c>
      <c r="I154" s="174"/>
      <c r="J154" s="170">
        <f>M154/1.95583</f>
        <v>0</v>
      </c>
      <c r="K154" s="169"/>
      <c r="L154" s="168"/>
      <c r="M154" s="167">
        <f>M153*G154*I154</f>
        <v>0</v>
      </c>
      <c r="N154" s="166"/>
      <c r="O154" s="165"/>
      <c r="P154" s="164" t="s">
        <v>23</v>
      </c>
      <c r="Q154" s="7"/>
      <c r="R154" s="163"/>
      <c r="S154" s="180"/>
    </row>
    <row r="155" spans="2:21" ht="30" customHeight="1">
      <c r="B155" s="194" t="s">
        <v>61</v>
      </c>
      <c r="C155" s="194"/>
      <c r="D155" s="194"/>
      <c r="E155" s="194"/>
      <c r="F155" s="194"/>
      <c r="G155" s="176">
        <v>0.4</v>
      </c>
      <c r="H155" s="175" t="s">
        <v>47</v>
      </c>
      <c r="I155" s="174"/>
      <c r="J155" s="170">
        <f>M155/1.95583</f>
        <v>0</v>
      </c>
      <c r="K155" s="169"/>
      <c r="L155" s="168"/>
      <c r="M155" s="167">
        <f>M153*G155*I155</f>
        <v>0</v>
      </c>
      <c r="N155" s="166"/>
      <c r="O155" s="165"/>
      <c r="P155" s="164" t="s">
        <v>23</v>
      </c>
      <c r="Q155" s="4"/>
      <c r="R155" s="163"/>
      <c r="S155" s="1"/>
      <c r="T155" s="1"/>
      <c r="U155" s="1"/>
    </row>
    <row r="156" spans="1:19" s="2" customFormat="1" ht="25.5" customHeight="1">
      <c r="A156" s="3"/>
      <c r="B156" s="189" t="s">
        <v>66</v>
      </c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7"/>
      <c r="Q156" s="7"/>
      <c r="R156" s="7"/>
      <c r="S156" s="180"/>
    </row>
    <row r="157" spans="1:19" s="2" customFormat="1" ht="21" customHeight="1">
      <c r="A157" s="3"/>
      <c r="B157" s="142">
        <v>1</v>
      </c>
      <c r="C157" s="142"/>
      <c r="D157" s="142"/>
      <c r="E157" s="186">
        <v>2</v>
      </c>
      <c r="F157" s="186">
        <v>3</v>
      </c>
      <c r="G157" s="186">
        <v>4</v>
      </c>
      <c r="H157" s="186">
        <v>5</v>
      </c>
      <c r="I157" s="185">
        <v>6</v>
      </c>
      <c r="J157" s="142">
        <v>7</v>
      </c>
      <c r="K157" s="142"/>
      <c r="L157" s="142"/>
      <c r="M157" s="142">
        <v>8</v>
      </c>
      <c r="N157" s="142"/>
      <c r="O157" s="142"/>
      <c r="P157" s="184">
        <v>9</v>
      </c>
      <c r="Q157" s="7"/>
      <c r="R157" s="7"/>
      <c r="S157" s="180"/>
    </row>
    <row r="158" spans="1:19" s="2" customFormat="1" ht="25.5" customHeight="1">
      <c r="A158" s="3"/>
      <c r="B158" s="183" t="s">
        <v>63</v>
      </c>
      <c r="C158" s="182"/>
      <c r="D158" s="182"/>
      <c r="E158" s="182"/>
      <c r="F158" s="182"/>
      <c r="G158" s="182"/>
      <c r="H158" s="182"/>
      <c r="I158" s="181"/>
      <c r="J158" s="170">
        <f>M158/1.95583</f>
        <v>0</v>
      </c>
      <c r="K158" s="169"/>
      <c r="L158" s="168"/>
      <c r="M158" s="197">
        <v>0</v>
      </c>
      <c r="N158" s="196"/>
      <c r="O158" s="195"/>
      <c r="P158" s="164" t="s">
        <v>23</v>
      </c>
      <c r="Q158" s="7"/>
      <c r="R158" s="7"/>
      <c r="S158" s="180"/>
    </row>
    <row r="159" spans="1:19" s="2" customFormat="1" ht="22.5" customHeight="1">
      <c r="A159" s="3"/>
      <c r="B159" s="194" t="s">
        <v>62</v>
      </c>
      <c r="C159" s="194"/>
      <c r="D159" s="194"/>
      <c r="E159" s="194"/>
      <c r="F159" s="194"/>
      <c r="G159" s="176">
        <v>0.4</v>
      </c>
      <c r="H159" s="175" t="s">
        <v>47</v>
      </c>
      <c r="I159" s="174"/>
      <c r="J159" s="170">
        <f>M159/1.95583</f>
        <v>0</v>
      </c>
      <c r="K159" s="169"/>
      <c r="L159" s="168"/>
      <c r="M159" s="167">
        <f>M158*G159*I159</f>
        <v>0</v>
      </c>
      <c r="N159" s="166"/>
      <c r="O159" s="165"/>
      <c r="P159" s="164" t="s">
        <v>23</v>
      </c>
      <c r="Q159" s="7"/>
      <c r="R159" s="163"/>
      <c r="S159" s="180"/>
    </row>
    <row r="160" spans="2:21" ht="30" customHeight="1">
      <c r="B160" s="194" t="s">
        <v>61</v>
      </c>
      <c r="C160" s="194"/>
      <c r="D160" s="194"/>
      <c r="E160" s="194"/>
      <c r="F160" s="194"/>
      <c r="G160" s="176">
        <v>0.6</v>
      </c>
      <c r="H160" s="175" t="s">
        <v>47</v>
      </c>
      <c r="I160" s="174"/>
      <c r="J160" s="170">
        <f>M160/1.95583</f>
        <v>0</v>
      </c>
      <c r="K160" s="169"/>
      <c r="L160" s="168"/>
      <c r="M160" s="167">
        <f>M158*G160*I160</f>
        <v>0</v>
      </c>
      <c r="N160" s="166"/>
      <c r="O160" s="165"/>
      <c r="P160" s="164" t="s">
        <v>23</v>
      </c>
      <c r="Q160" s="4"/>
      <c r="R160" s="163"/>
      <c r="S160" s="1"/>
      <c r="T160" s="1"/>
      <c r="U160" s="1"/>
    </row>
    <row r="161" spans="1:19" s="2" customFormat="1" ht="25.5" customHeight="1">
      <c r="A161" s="3"/>
      <c r="B161" s="189" t="s">
        <v>65</v>
      </c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7"/>
      <c r="Q161" s="7"/>
      <c r="R161" s="7"/>
      <c r="S161" s="180"/>
    </row>
    <row r="162" spans="1:19" s="2" customFormat="1" ht="21" customHeight="1">
      <c r="A162" s="3"/>
      <c r="B162" s="142">
        <v>1</v>
      </c>
      <c r="C162" s="142"/>
      <c r="D162" s="142"/>
      <c r="E162" s="186">
        <v>2</v>
      </c>
      <c r="F162" s="186">
        <v>3</v>
      </c>
      <c r="G162" s="186">
        <v>4</v>
      </c>
      <c r="H162" s="186">
        <v>5</v>
      </c>
      <c r="I162" s="185">
        <v>6</v>
      </c>
      <c r="J162" s="142">
        <v>7</v>
      </c>
      <c r="K162" s="142"/>
      <c r="L162" s="142"/>
      <c r="M162" s="142">
        <v>8</v>
      </c>
      <c r="N162" s="142"/>
      <c r="O162" s="142"/>
      <c r="P162" s="184">
        <v>9</v>
      </c>
      <c r="Q162" s="7"/>
      <c r="R162" s="7"/>
      <c r="S162" s="180"/>
    </row>
    <row r="163" spans="1:19" s="2" customFormat="1" ht="25.5" customHeight="1">
      <c r="A163" s="3"/>
      <c r="B163" s="183" t="s">
        <v>63</v>
      </c>
      <c r="C163" s="182"/>
      <c r="D163" s="182"/>
      <c r="E163" s="182"/>
      <c r="F163" s="182"/>
      <c r="G163" s="182"/>
      <c r="H163" s="182"/>
      <c r="I163" s="181"/>
      <c r="J163" s="170">
        <f>M163/1.95583</f>
        <v>0</v>
      </c>
      <c r="K163" s="169"/>
      <c r="L163" s="168"/>
      <c r="M163" s="197">
        <v>0</v>
      </c>
      <c r="N163" s="196"/>
      <c r="O163" s="195"/>
      <c r="P163" s="164" t="s">
        <v>23</v>
      </c>
      <c r="Q163" s="7"/>
      <c r="R163" s="7"/>
      <c r="S163" s="180"/>
    </row>
    <row r="164" spans="1:19" s="2" customFormat="1" ht="22.5" customHeight="1">
      <c r="A164" s="3"/>
      <c r="B164" s="194" t="s">
        <v>62</v>
      </c>
      <c r="C164" s="194"/>
      <c r="D164" s="194"/>
      <c r="E164" s="194"/>
      <c r="F164" s="194"/>
      <c r="G164" s="176">
        <v>0.4</v>
      </c>
      <c r="H164" s="175" t="s">
        <v>47</v>
      </c>
      <c r="I164" s="174"/>
      <c r="J164" s="170">
        <f>M164/1.95583</f>
        <v>0</v>
      </c>
      <c r="K164" s="169"/>
      <c r="L164" s="168"/>
      <c r="M164" s="167">
        <f>M163*G164*I164</f>
        <v>0</v>
      </c>
      <c r="N164" s="166"/>
      <c r="O164" s="165"/>
      <c r="P164" s="164" t="s">
        <v>23</v>
      </c>
      <c r="Q164" s="7"/>
      <c r="R164" s="163"/>
      <c r="S164" s="180"/>
    </row>
    <row r="165" spans="2:21" ht="30" customHeight="1">
      <c r="B165" s="194" t="s">
        <v>61</v>
      </c>
      <c r="C165" s="194"/>
      <c r="D165" s="194"/>
      <c r="E165" s="194"/>
      <c r="F165" s="194"/>
      <c r="G165" s="176">
        <v>0.6</v>
      </c>
      <c r="H165" s="175" t="s">
        <v>47</v>
      </c>
      <c r="I165" s="174"/>
      <c r="J165" s="170">
        <f>M165/1.95583</f>
        <v>0</v>
      </c>
      <c r="K165" s="169"/>
      <c r="L165" s="168"/>
      <c r="M165" s="167">
        <f>M163*G165*I165</f>
        <v>0</v>
      </c>
      <c r="N165" s="166"/>
      <c r="O165" s="165"/>
      <c r="P165" s="164" t="s">
        <v>23</v>
      </c>
      <c r="Q165" s="4"/>
      <c r="R165" s="163"/>
      <c r="S165" s="1"/>
      <c r="T165" s="1"/>
      <c r="U165" s="1"/>
    </row>
    <row r="166" spans="1:19" s="2" customFormat="1" ht="25.5" customHeight="1">
      <c r="A166" s="3"/>
      <c r="B166" s="189" t="s">
        <v>64</v>
      </c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7"/>
      <c r="Q166" s="7"/>
      <c r="R166" s="7"/>
      <c r="S166" s="180"/>
    </row>
    <row r="167" spans="1:19" s="2" customFormat="1" ht="21" customHeight="1">
      <c r="A167" s="3"/>
      <c r="B167" s="142">
        <v>1</v>
      </c>
      <c r="C167" s="142"/>
      <c r="D167" s="142"/>
      <c r="E167" s="186">
        <v>2</v>
      </c>
      <c r="F167" s="186">
        <v>3</v>
      </c>
      <c r="G167" s="186">
        <v>4</v>
      </c>
      <c r="H167" s="186">
        <v>5</v>
      </c>
      <c r="I167" s="185">
        <v>6</v>
      </c>
      <c r="J167" s="142">
        <v>7</v>
      </c>
      <c r="K167" s="142"/>
      <c r="L167" s="142"/>
      <c r="M167" s="142">
        <v>8</v>
      </c>
      <c r="N167" s="142"/>
      <c r="O167" s="142"/>
      <c r="P167" s="184">
        <v>9</v>
      </c>
      <c r="Q167" s="7"/>
      <c r="R167" s="7"/>
      <c r="S167" s="180"/>
    </row>
    <row r="168" spans="1:19" s="2" customFormat="1" ht="25.5" customHeight="1">
      <c r="A168" s="3"/>
      <c r="B168" s="183" t="s">
        <v>63</v>
      </c>
      <c r="C168" s="182"/>
      <c r="D168" s="182"/>
      <c r="E168" s="182"/>
      <c r="F168" s="182"/>
      <c r="G168" s="182"/>
      <c r="H168" s="182"/>
      <c r="I168" s="181"/>
      <c r="J168" s="170">
        <f>M168/1.95583</f>
        <v>0</v>
      </c>
      <c r="K168" s="169"/>
      <c r="L168" s="168"/>
      <c r="M168" s="197">
        <v>0</v>
      </c>
      <c r="N168" s="196"/>
      <c r="O168" s="195"/>
      <c r="P168" s="164" t="s">
        <v>23</v>
      </c>
      <c r="Q168" s="7"/>
      <c r="R168" s="7"/>
      <c r="S168" s="180"/>
    </row>
    <row r="169" spans="1:19" s="2" customFormat="1" ht="22.5" customHeight="1">
      <c r="A169" s="3"/>
      <c r="B169" s="194" t="s">
        <v>62</v>
      </c>
      <c r="C169" s="194"/>
      <c r="D169" s="194"/>
      <c r="E169" s="194"/>
      <c r="F169" s="194"/>
      <c r="G169" s="176">
        <v>0.4</v>
      </c>
      <c r="H169" s="175" t="s">
        <v>47</v>
      </c>
      <c r="I169" s="174"/>
      <c r="J169" s="170">
        <f>M169/1.95583</f>
        <v>0</v>
      </c>
      <c r="K169" s="169"/>
      <c r="L169" s="168"/>
      <c r="M169" s="167">
        <f>M168*G169*I169</f>
        <v>0</v>
      </c>
      <c r="N169" s="166"/>
      <c r="O169" s="165"/>
      <c r="P169" s="164" t="s">
        <v>23</v>
      </c>
      <c r="Q169" s="7"/>
      <c r="R169" s="163"/>
      <c r="S169" s="180"/>
    </row>
    <row r="170" spans="2:21" ht="30" customHeight="1">
      <c r="B170" s="194" t="s">
        <v>61</v>
      </c>
      <c r="C170" s="194"/>
      <c r="D170" s="194"/>
      <c r="E170" s="194"/>
      <c r="F170" s="194"/>
      <c r="G170" s="176">
        <v>0.6</v>
      </c>
      <c r="H170" s="175" t="s">
        <v>47</v>
      </c>
      <c r="I170" s="174"/>
      <c r="J170" s="170">
        <f>M170/1.95583</f>
        <v>0</v>
      </c>
      <c r="K170" s="169"/>
      <c r="L170" s="168"/>
      <c r="M170" s="167">
        <f>M168*G170*I170</f>
        <v>0</v>
      </c>
      <c r="N170" s="166"/>
      <c r="O170" s="165"/>
      <c r="P170" s="164" t="s">
        <v>23</v>
      </c>
      <c r="Q170" s="4"/>
      <c r="R170" s="163"/>
      <c r="S170" s="1"/>
      <c r="T170" s="1"/>
      <c r="U170" s="1"/>
    </row>
    <row r="171" spans="2:21" ht="30" customHeight="1">
      <c r="B171" s="173" t="s">
        <v>60</v>
      </c>
      <c r="C171" s="172"/>
      <c r="D171" s="172"/>
      <c r="E171" s="172"/>
      <c r="F171" s="172"/>
      <c r="G171" s="172"/>
      <c r="H171" s="172"/>
      <c r="I171" s="171"/>
      <c r="J171" s="170">
        <f>M171/1.95583</f>
        <v>0</v>
      </c>
      <c r="K171" s="169"/>
      <c r="L171" s="168"/>
      <c r="M171" s="167">
        <f>M168+M163+M158+M153+M148+M143+M138+M133+M128+M123</f>
        <v>0</v>
      </c>
      <c r="N171" s="166"/>
      <c r="O171" s="165"/>
      <c r="P171" s="164" t="s">
        <v>23</v>
      </c>
      <c r="Q171" s="4"/>
      <c r="R171" s="163"/>
      <c r="S171" s="2"/>
      <c r="T171" s="1"/>
      <c r="U171" s="1"/>
    </row>
    <row r="172" spans="2:21" ht="30" customHeight="1">
      <c r="B172" s="173" t="s">
        <v>59</v>
      </c>
      <c r="C172" s="172"/>
      <c r="D172" s="172"/>
      <c r="E172" s="172"/>
      <c r="F172" s="172"/>
      <c r="G172" s="172"/>
      <c r="H172" s="172"/>
      <c r="I172" s="171"/>
      <c r="J172" s="170">
        <f>J107</f>
        <v>0</v>
      </c>
      <c r="K172" s="169"/>
      <c r="L172" s="168"/>
      <c r="M172" s="167">
        <f>M107</f>
        <v>0</v>
      </c>
      <c r="N172" s="166"/>
      <c r="O172" s="165"/>
      <c r="P172" s="164" t="s">
        <v>23</v>
      </c>
      <c r="Q172" s="4"/>
      <c r="R172" s="163"/>
      <c r="S172" s="2"/>
      <c r="T172" s="1"/>
      <c r="U172" s="1"/>
    </row>
    <row r="173" spans="2:21" ht="30" customHeight="1">
      <c r="B173" s="173" t="s">
        <v>58</v>
      </c>
      <c r="C173" s="172"/>
      <c r="D173" s="172"/>
      <c r="E173" s="172"/>
      <c r="F173" s="172"/>
      <c r="G173" s="172"/>
      <c r="H173" s="172"/>
      <c r="I173" s="171"/>
      <c r="J173" s="170">
        <f>M173/1.95583</f>
        <v>0</v>
      </c>
      <c r="K173" s="169"/>
      <c r="L173" s="168"/>
      <c r="M173" s="167">
        <f>M171-M172</f>
        <v>0</v>
      </c>
      <c r="N173" s="166"/>
      <c r="O173" s="165"/>
      <c r="P173" s="190"/>
      <c r="Q173" s="4"/>
      <c r="R173" s="163"/>
      <c r="S173" s="2"/>
      <c r="T173" s="1"/>
      <c r="U173" s="1"/>
    </row>
    <row r="174" spans="2:21" ht="30" customHeight="1">
      <c r="B174" s="173" t="s">
        <v>57</v>
      </c>
      <c r="C174" s="172"/>
      <c r="D174" s="172"/>
      <c r="E174" s="172"/>
      <c r="F174" s="172"/>
      <c r="G174" s="172"/>
      <c r="H174" s="172"/>
      <c r="I174" s="171"/>
      <c r="J174" s="193" t="s">
        <v>56</v>
      </c>
      <c r="K174" s="192"/>
      <c r="L174" s="191"/>
      <c r="M174" s="193" t="s">
        <v>55</v>
      </c>
      <c r="N174" s="192"/>
      <c r="O174" s="191"/>
      <c r="P174" s="190"/>
      <c r="Q174" s="4"/>
      <c r="R174" s="163"/>
      <c r="S174" s="2"/>
      <c r="T174" s="1"/>
      <c r="U174" s="1"/>
    </row>
    <row r="175" spans="2:21" ht="30" customHeight="1">
      <c r="B175" s="173" t="s">
        <v>54</v>
      </c>
      <c r="C175" s="172"/>
      <c r="D175" s="172"/>
      <c r="E175" s="172"/>
      <c r="F175" s="172"/>
      <c r="G175" s="172"/>
      <c r="H175" s="172"/>
      <c r="I175" s="171"/>
      <c r="J175" s="170">
        <f>M175/1.95583</f>
        <v>0</v>
      </c>
      <c r="K175" s="169"/>
      <c r="L175" s="168"/>
      <c r="M175" s="167">
        <f>M170+M169+M165+M164+M160+M159+M155+M154+M150+M149+M145+M144+M140+M139+M135+M134+M130+M129+M125+M124</f>
        <v>0</v>
      </c>
      <c r="N175" s="166"/>
      <c r="O175" s="165"/>
      <c r="P175" s="164" t="s">
        <v>23</v>
      </c>
      <c r="Q175" s="4"/>
      <c r="R175" s="163"/>
      <c r="S175" s="2"/>
      <c r="T175" s="1"/>
      <c r="U175" s="1"/>
    </row>
    <row r="176" spans="1:19" s="2" customFormat="1" ht="25.5" customHeight="1">
      <c r="A176" s="3"/>
      <c r="B176" s="189" t="s">
        <v>53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7"/>
      <c r="Q176" s="7"/>
      <c r="R176" s="7"/>
      <c r="S176" s="180"/>
    </row>
    <row r="177" spans="1:19" s="2" customFormat="1" ht="21" customHeight="1">
      <c r="A177" s="3"/>
      <c r="B177" s="142">
        <v>1</v>
      </c>
      <c r="C177" s="142"/>
      <c r="D177" s="142"/>
      <c r="E177" s="186">
        <v>2</v>
      </c>
      <c r="F177" s="186">
        <v>3</v>
      </c>
      <c r="G177" s="186">
        <v>4</v>
      </c>
      <c r="H177" s="186">
        <v>5</v>
      </c>
      <c r="I177" s="185">
        <v>6</v>
      </c>
      <c r="J177" s="142">
        <v>7</v>
      </c>
      <c r="K177" s="142"/>
      <c r="L177" s="142"/>
      <c r="M177" s="142">
        <v>8</v>
      </c>
      <c r="N177" s="142"/>
      <c r="O177" s="142"/>
      <c r="P177" s="184">
        <v>9</v>
      </c>
      <c r="Q177" s="7"/>
      <c r="R177" s="7"/>
      <c r="S177" s="180"/>
    </row>
    <row r="178" spans="1:19" s="2" customFormat="1" ht="25.5" customHeight="1">
      <c r="A178" s="3"/>
      <c r="B178" s="183" t="s">
        <v>52</v>
      </c>
      <c r="C178" s="182"/>
      <c r="D178" s="182"/>
      <c r="E178" s="182"/>
      <c r="F178" s="182"/>
      <c r="G178" s="182"/>
      <c r="H178" s="182"/>
      <c r="I178" s="181"/>
      <c r="J178" s="170">
        <f>M178/1.95583</f>
        <v>0</v>
      </c>
      <c r="K178" s="169"/>
      <c r="L178" s="168"/>
      <c r="M178" s="167">
        <f>M113</f>
        <v>0</v>
      </c>
      <c r="N178" s="166"/>
      <c r="O178" s="165"/>
      <c r="P178" s="164" t="s">
        <v>23</v>
      </c>
      <c r="Q178" s="7"/>
      <c r="R178" s="7"/>
      <c r="S178" s="180"/>
    </row>
    <row r="179" spans="1:19" s="2" customFormat="1" ht="63.75" customHeight="1">
      <c r="A179" s="3"/>
      <c r="B179" s="179" t="s">
        <v>51</v>
      </c>
      <c r="C179" s="178"/>
      <c r="D179" s="178"/>
      <c r="E179" s="178"/>
      <c r="F179" s="177"/>
      <c r="G179" s="176">
        <v>0.2</v>
      </c>
      <c r="H179" s="175" t="s">
        <v>47</v>
      </c>
      <c r="I179" s="174"/>
      <c r="J179" s="170" t="e">
        <f>M179/1.95583</f>
        <v>#DIV/0!</v>
      </c>
      <c r="K179" s="169"/>
      <c r="L179" s="168"/>
      <c r="M179" s="167" t="e">
        <f>SUM(M178*M115)*G179*I179</f>
        <v>#DIV/0!</v>
      </c>
      <c r="N179" s="166"/>
      <c r="O179" s="165"/>
      <c r="P179" s="164" t="s">
        <v>23</v>
      </c>
      <c r="Q179" s="7"/>
      <c r="R179" s="163"/>
      <c r="S179" s="180"/>
    </row>
    <row r="180" spans="2:21" ht="51" customHeight="1">
      <c r="B180" s="179" t="s">
        <v>50</v>
      </c>
      <c r="C180" s="178"/>
      <c r="D180" s="178"/>
      <c r="E180" s="178"/>
      <c r="F180" s="177"/>
      <c r="G180" s="176">
        <v>0.4</v>
      </c>
      <c r="H180" s="175" t="s">
        <v>47</v>
      </c>
      <c r="I180" s="174"/>
      <c r="J180" s="170" t="e">
        <f>M180/1.95583</f>
        <v>#DIV/0!</v>
      </c>
      <c r="K180" s="169"/>
      <c r="L180" s="168"/>
      <c r="M180" s="167" t="e">
        <f>M178*M117*G180*I180</f>
        <v>#DIV/0!</v>
      </c>
      <c r="N180" s="166"/>
      <c r="O180" s="165"/>
      <c r="P180" s="164" t="s">
        <v>23</v>
      </c>
      <c r="Q180" s="4"/>
      <c r="R180" s="163"/>
      <c r="S180" s="1"/>
      <c r="T180" s="1"/>
      <c r="U180" s="1"/>
    </row>
    <row r="181" spans="1:19" s="2" customFormat="1" ht="62.25" customHeight="1">
      <c r="A181" s="3"/>
      <c r="B181" s="179" t="s">
        <v>49</v>
      </c>
      <c r="C181" s="178"/>
      <c r="D181" s="178"/>
      <c r="E181" s="178"/>
      <c r="F181" s="177"/>
      <c r="G181" s="176">
        <v>0.4</v>
      </c>
      <c r="H181" s="175" t="s">
        <v>47</v>
      </c>
      <c r="I181" s="174"/>
      <c r="J181" s="170" t="e">
        <f>M181/1.95583</f>
        <v>#DIV/0!</v>
      </c>
      <c r="K181" s="169"/>
      <c r="L181" s="168"/>
      <c r="M181" s="167" t="e">
        <f>M178*M115*G181*I181</f>
        <v>#DIV/0!</v>
      </c>
      <c r="N181" s="166"/>
      <c r="O181" s="165"/>
      <c r="P181" s="164" t="s">
        <v>23</v>
      </c>
      <c r="Q181" s="7"/>
      <c r="R181" s="163"/>
      <c r="S181" s="180"/>
    </row>
    <row r="182" spans="2:21" ht="72" customHeight="1">
      <c r="B182" s="179" t="s">
        <v>48</v>
      </c>
      <c r="C182" s="178"/>
      <c r="D182" s="178"/>
      <c r="E182" s="178"/>
      <c r="F182" s="177"/>
      <c r="G182" s="176">
        <v>0.6</v>
      </c>
      <c r="H182" s="175" t="s">
        <v>47</v>
      </c>
      <c r="I182" s="174"/>
      <c r="J182" s="170" t="e">
        <f>M182/1.95583</f>
        <v>#DIV/0!</v>
      </c>
      <c r="K182" s="169"/>
      <c r="L182" s="168"/>
      <c r="M182" s="167" t="e">
        <f>M178*M117*G182*I182</f>
        <v>#DIV/0!</v>
      </c>
      <c r="N182" s="166"/>
      <c r="O182" s="165"/>
      <c r="P182" s="164" t="s">
        <v>23</v>
      </c>
      <c r="Q182" s="4"/>
      <c r="R182" s="163"/>
      <c r="S182" s="1"/>
      <c r="T182" s="1"/>
      <c r="U182" s="1"/>
    </row>
    <row r="183" spans="2:21" ht="30" customHeight="1">
      <c r="B183" s="173" t="s">
        <v>46</v>
      </c>
      <c r="C183" s="172"/>
      <c r="D183" s="172"/>
      <c r="E183" s="172"/>
      <c r="F183" s="172"/>
      <c r="G183" s="172"/>
      <c r="H183" s="172"/>
      <c r="I183" s="171"/>
      <c r="J183" s="170" t="e">
        <f>M183/1.95583</f>
        <v>#DIV/0!</v>
      </c>
      <c r="K183" s="169"/>
      <c r="L183" s="168"/>
      <c r="M183" s="167" t="e">
        <f>SUM(M179:O182)</f>
        <v>#DIV/0!</v>
      </c>
      <c r="N183" s="166"/>
      <c r="O183" s="165"/>
      <c r="P183" s="164" t="s">
        <v>23</v>
      </c>
      <c r="Q183" s="4"/>
      <c r="R183" s="163"/>
      <c r="S183" s="2"/>
      <c r="T183" s="1"/>
      <c r="U183" s="1"/>
    </row>
    <row r="184" spans="2:21" s="4" customFormat="1" ht="12" customHeight="1">
      <c r="B184" s="101"/>
      <c r="J184" s="100"/>
      <c r="K184" s="100"/>
      <c r="L184" s="100"/>
      <c r="M184" s="99"/>
      <c r="N184" s="99"/>
      <c r="O184" s="99"/>
      <c r="P184" s="98"/>
      <c r="Q184" s="49"/>
      <c r="R184" s="53"/>
      <c r="S184" s="3"/>
      <c r="T184" s="3"/>
      <c r="U184" s="3"/>
    </row>
    <row r="185" spans="2:21" s="4" customFormat="1" ht="12" customHeight="1">
      <c r="B185" s="101"/>
      <c r="J185" s="100"/>
      <c r="K185" s="100"/>
      <c r="L185" s="100"/>
      <c r="M185" s="162"/>
      <c r="N185" s="162"/>
      <c r="O185" s="162"/>
      <c r="P185" s="132"/>
      <c r="Q185" s="49"/>
      <c r="R185" s="53"/>
      <c r="S185" s="3"/>
      <c r="T185" s="3"/>
      <c r="U185" s="3"/>
    </row>
    <row r="186" spans="2:18" ht="12" customHeight="1">
      <c r="B186" s="142" t="s">
        <v>45</v>
      </c>
      <c r="C186" s="131" t="s">
        <v>44</v>
      </c>
      <c r="D186" s="130"/>
      <c r="E186" s="130"/>
      <c r="F186" s="130"/>
      <c r="G186" s="130"/>
      <c r="H186" s="129"/>
      <c r="I186" s="57"/>
      <c r="J186" s="121">
        <f>M186/1.95583</f>
        <v>0</v>
      </c>
      <c r="K186" s="121"/>
      <c r="L186" s="121"/>
      <c r="M186" s="161">
        <f>N104</f>
        <v>0</v>
      </c>
      <c r="N186" s="160"/>
      <c r="O186" s="159"/>
      <c r="P186" s="117" t="s">
        <v>23</v>
      </c>
      <c r="Q186" s="4"/>
      <c r="R186" s="57"/>
    </row>
    <row r="187" spans="2:18" ht="12" customHeight="1">
      <c r="B187" s="142"/>
      <c r="C187" s="124"/>
      <c r="D187" s="123"/>
      <c r="E187" s="123"/>
      <c r="F187" s="123"/>
      <c r="G187" s="123"/>
      <c r="H187" s="122"/>
      <c r="I187" s="57"/>
      <c r="J187" s="121"/>
      <c r="K187" s="121"/>
      <c r="L187" s="121"/>
      <c r="M187" s="158"/>
      <c r="N187" s="157"/>
      <c r="O187" s="156"/>
      <c r="P187" s="117"/>
      <c r="Q187" s="4"/>
      <c r="R187" s="57"/>
    </row>
    <row r="188" spans="2:21" s="4" customFormat="1" ht="12" customHeight="1">
      <c r="B188" s="101"/>
      <c r="J188" s="100"/>
      <c r="K188" s="100"/>
      <c r="L188" s="100"/>
      <c r="M188" s="99"/>
      <c r="N188" s="99"/>
      <c r="O188" s="99"/>
      <c r="P188" s="132"/>
      <c r="Q188" s="49"/>
      <c r="R188" s="53"/>
      <c r="S188" s="3"/>
      <c r="T188" s="3"/>
      <c r="U188" s="3"/>
    </row>
    <row r="189" spans="2:18" ht="12" customHeight="1">
      <c r="B189" s="142" t="s">
        <v>43</v>
      </c>
      <c r="C189" s="155" t="s">
        <v>42</v>
      </c>
      <c r="D189" s="154"/>
      <c r="E189" s="154"/>
      <c r="F189" s="154"/>
      <c r="G189" s="154"/>
      <c r="H189" s="153"/>
      <c r="I189" s="57"/>
      <c r="J189" s="121" t="e">
        <f>M189/1.95583</f>
        <v>#DIV/0!</v>
      </c>
      <c r="K189" s="121"/>
      <c r="L189" s="121"/>
      <c r="M189" s="128" t="e">
        <f>M183+M175</f>
        <v>#DIV/0!</v>
      </c>
      <c r="N189" s="127"/>
      <c r="O189" s="126"/>
      <c r="P189" s="149" t="s">
        <v>23</v>
      </c>
      <c r="Q189" s="4"/>
      <c r="R189" s="57"/>
    </row>
    <row r="190" spans="2:18" ht="12" customHeight="1">
      <c r="B190" s="142"/>
      <c r="C190" s="152"/>
      <c r="D190" s="151"/>
      <c r="E190" s="151"/>
      <c r="F190" s="151"/>
      <c r="G190" s="151"/>
      <c r="H190" s="150"/>
      <c r="I190" s="57"/>
      <c r="J190" s="121"/>
      <c r="K190" s="121"/>
      <c r="L190" s="121"/>
      <c r="M190" s="120"/>
      <c r="N190" s="119"/>
      <c r="O190" s="118"/>
      <c r="P190" s="149"/>
      <c r="Q190" s="4"/>
      <c r="R190" s="57"/>
    </row>
    <row r="191" spans="2:16" s="4" customFormat="1" ht="1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8" ht="12" customHeight="1">
      <c r="B192" s="142" t="s">
        <v>41</v>
      </c>
      <c r="C192" s="148" t="s">
        <v>40</v>
      </c>
      <c r="D192" s="147"/>
      <c r="E192" s="147"/>
      <c r="F192" s="147"/>
      <c r="G192" s="147"/>
      <c r="H192" s="146"/>
      <c r="I192" s="57"/>
      <c r="J192" s="138" t="s">
        <v>3</v>
      </c>
      <c r="K192" s="138"/>
      <c r="L192" s="138"/>
      <c r="M192" s="145" t="e">
        <f>M189/M186*100</f>
        <v>#DIV/0!</v>
      </c>
      <c r="N192" s="144"/>
      <c r="O192" s="143"/>
      <c r="P192" s="134"/>
      <c r="Q192" s="49"/>
      <c r="R192" s="57"/>
    </row>
    <row r="193" spans="2:21" s="1" customFormat="1" ht="12" customHeight="1">
      <c r="B193" s="142"/>
      <c r="C193" s="141"/>
      <c r="D193" s="140"/>
      <c r="E193" s="140"/>
      <c r="F193" s="140"/>
      <c r="G193" s="140"/>
      <c r="H193" s="139"/>
      <c r="I193" s="57"/>
      <c r="J193" s="138"/>
      <c r="K193" s="138"/>
      <c r="L193" s="138"/>
      <c r="M193" s="137"/>
      <c r="N193" s="136"/>
      <c r="O193" s="135"/>
      <c r="P193" s="134"/>
      <c r="Q193" s="49"/>
      <c r="R193" s="57"/>
      <c r="S193" s="3"/>
      <c r="T193" s="2"/>
      <c r="U193" s="2"/>
    </row>
    <row r="194" spans="2:16" s="4" customFormat="1" ht="1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21" s="1" customFormat="1" ht="12" customHeight="1">
      <c r="B195" s="142" t="s">
        <v>39</v>
      </c>
      <c r="C195" s="148" t="s">
        <v>38</v>
      </c>
      <c r="D195" s="147"/>
      <c r="E195" s="147"/>
      <c r="F195" s="147"/>
      <c r="G195" s="147"/>
      <c r="H195" s="146"/>
      <c r="I195" s="57"/>
      <c r="J195" s="138">
        <v>1000</v>
      </c>
      <c r="K195" s="138"/>
      <c r="L195" s="138"/>
      <c r="M195" s="145">
        <f>J195*1.95583</f>
        <v>1955.83</v>
      </c>
      <c r="N195" s="144"/>
      <c r="O195" s="143"/>
      <c r="P195" s="134" t="s">
        <v>23</v>
      </c>
      <c r="Q195" s="49"/>
      <c r="R195" s="57"/>
      <c r="S195" s="3"/>
      <c r="T195" s="2"/>
      <c r="U195" s="2"/>
    </row>
    <row r="196" spans="2:21" s="1" customFormat="1" ht="12" customHeight="1">
      <c r="B196" s="142"/>
      <c r="C196" s="141"/>
      <c r="D196" s="140"/>
      <c r="E196" s="140"/>
      <c r="F196" s="140"/>
      <c r="G196" s="140"/>
      <c r="H196" s="139"/>
      <c r="I196" s="57"/>
      <c r="J196" s="138"/>
      <c r="K196" s="138"/>
      <c r="L196" s="138"/>
      <c r="M196" s="137"/>
      <c r="N196" s="136"/>
      <c r="O196" s="135"/>
      <c r="P196" s="134"/>
      <c r="Q196" s="49"/>
      <c r="R196" s="57"/>
      <c r="S196" s="3"/>
      <c r="T196" s="2"/>
      <c r="U196" s="2"/>
    </row>
    <row r="197" spans="2:16" s="4" customFormat="1" ht="1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21" s="4" customFormat="1" ht="12" customHeight="1">
      <c r="B198" s="133"/>
      <c r="J198" s="100"/>
      <c r="K198" s="100"/>
      <c r="L198" s="100"/>
      <c r="M198" s="99"/>
      <c r="N198" s="99"/>
      <c r="O198" s="99"/>
      <c r="P198" s="132"/>
      <c r="Q198" s="49"/>
      <c r="R198" s="53"/>
      <c r="S198" s="3"/>
      <c r="T198" s="3"/>
      <c r="U198" s="3"/>
    </row>
    <row r="199" spans="2:21" s="1" customFormat="1" ht="12" customHeight="1">
      <c r="B199" s="125" t="s">
        <v>37</v>
      </c>
      <c r="C199" s="131" t="s">
        <v>36</v>
      </c>
      <c r="D199" s="130"/>
      <c r="E199" s="130"/>
      <c r="F199" s="130"/>
      <c r="G199" s="130"/>
      <c r="H199" s="129"/>
      <c r="I199" s="57"/>
      <c r="J199" s="121">
        <f>J190-J196</f>
        <v>0</v>
      </c>
      <c r="K199" s="121"/>
      <c r="L199" s="121"/>
      <c r="M199" s="128">
        <f>M73</f>
        <v>368254.09886845865</v>
      </c>
      <c r="N199" s="127"/>
      <c r="O199" s="126"/>
      <c r="P199" s="117" t="s">
        <v>23</v>
      </c>
      <c r="Q199" s="49"/>
      <c r="R199" s="57"/>
      <c r="S199" s="3"/>
      <c r="T199" s="2"/>
      <c r="U199" s="2"/>
    </row>
    <row r="200" spans="2:22" s="1" customFormat="1" ht="12" customHeight="1">
      <c r="B200" s="125"/>
      <c r="C200" s="124"/>
      <c r="D200" s="123"/>
      <c r="E200" s="123"/>
      <c r="F200" s="123"/>
      <c r="G200" s="123"/>
      <c r="H200" s="122"/>
      <c r="I200" s="57"/>
      <c r="J200" s="121"/>
      <c r="K200" s="121"/>
      <c r="L200" s="121"/>
      <c r="M200" s="120"/>
      <c r="N200" s="119"/>
      <c r="O200" s="118"/>
      <c r="P200" s="117"/>
      <c r="Q200" s="49"/>
      <c r="R200" s="57"/>
      <c r="S200" s="3"/>
      <c r="T200" s="2"/>
      <c r="U200" s="2"/>
      <c r="V200" s="116"/>
    </row>
    <row r="201" spans="2:21" s="4" customFormat="1" ht="12" customHeight="1" thickBot="1">
      <c r="B201" s="101"/>
      <c r="J201" s="100"/>
      <c r="K201" s="100"/>
      <c r="L201" s="100"/>
      <c r="M201" s="100"/>
      <c r="N201" s="100"/>
      <c r="O201" s="100"/>
      <c r="P201" s="100"/>
      <c r="Q201" s="49"/>
      <c r="R201" s="53"/>
      <c r="S201" s="3"/>
      <c r="T201" s="3"/>
      <c r="U201" s="3"/>
    </row>
    <row r="202" spans="2:21" s="1" customFormat="1" ht="19.5" customHeight="1">
      <c r="B202" s="79" t="s">
        <v>35</v>
      </c>
      <c r="C202" s="97" t="s">
        <v>34</v>
      </c>
      <c r="D202" s="96"/>
      <c r="E202" s="96"/>
      <c r="F202" s="96"/>
      <c r="G202" s="96"/>
      <c r="H202" s="95"/>
      <c r="I202" s="57"/>
      <c r="J202" s="115" t="s">
        <v>31</v>
      </c>
      <c r="K202" s="114"/>
      <c r="L202" s="113"/>
      <c r="M202" s="112" t="s">
        <v>30</v>
      </c>
      <c r="N202" s="111"/>
      <c r="O202" s="110"/>
      <c r="P202" s="109"/>
      <c r="Q202" s="4"/>
      <c r="R202" s="57"/>
      <c r="S202" s="3"/>
      <c r="T202" s="2"/>
      <c r="U202" s="2"/>
    </row>
    <row r="203" spans="2:21" s="1" customFormat="1" ht="19.5" customHeight="1" thickBot="1">
      <c r="B203" s="68"/>
      <c r="C203" s="88"/>
      <c r="D203" s="87"/>
      <c r="E203" s="87"/>
      <c r="F203" s="87"/>
      <c r="G203" s="87"/>
      <c r="H203" s="86"/>
      <c r="I203" s="57"/>
      <c r="J203" s="108"/>
      <c r="K203" s="107"/>
      <c r="L203" s="106"/>
      <c r="M203" s="105"/>
      <c r="N203" s="104"/>
      <c r="O203" s="103"/>
      <c r="P203" s="102"/>
      <c r="Q203" s="4"/>
      <c r="R203" s="57"/>
      <c r="S203" s="3"/>
      <c r="T203" s="2"/>
      <c r="U203" s="2"/>
    </row>
    <row r="204" spans="2:21" s="4" customFormat="1" ht="12" customHeight="1" thickBot="1">
      <c r="B204" s="101"/>
      <c r="J204" s="100"/>
      <c r="K204" s="100"/>
      <c r="L204" s="100"/>
      <c r="M204" s="99"/>
      <c r="N204" s="99"/>
      <c r="O204" s="99"/>
      <c r="P204" s="98"/>
      <c r="Q204" s="49"/>
      <c r="R204" s="53"/>
      <c r="S204" s="3"/>
      <c r="T204" s="3"/>
      <c r="U204" s="3"/>
    </row>
    <row r="205" spans="2:21" s="1" customFormat="1" ht="19.5" customHeight="1">
      <c r="B205" s="79" t="s">
        <v>33</v>
      </c>
      <c r="C205" s="97" t="s">
        <v>32</v>
      </c>
      <c r="D205" s="96"/>
      <c r="E205" s="96"/>
      <c r="F205" s="96"/>
      <c r="G205" s="96"/>
      <c r="H205" s="95"/>
      <c r="I205" s="57"/>
      <c r="J205" s="115" t="s">
        <v>31</v>
      </c>
      <c r="K205" s="114"/>
      <c r="L205" s="113"/>
      <c r="M205" s="112" t="s">
        <v>30</v>
      </c>
      <c r="N205" s="111"/>
      <c r="O205" s="110"/>
      <c r="P205" s="109"/>
      <c r="Q205" s="4"/>
      <c r="R205" s="57"/>
      <c r="S205" s="3"/>
      <c r="T205" s="2"/>
      <c r="U205" s="2"/>
    </row>
    <row r="206" spans="2:21" s="1" customFormat="1" ht="19.5" customHeight="1" thickBot="1">
      <c r="B206" s="68"/>
      <c r="C206" s="88"/>
      <c r="D206" s="87"/>
      <c r="E206" s="87"/>
      <c r="F206" s="87"/>
      <c r="G206" s="87"/>
      <c r="H206" s="86"/>
      <c r="I206" s="57"/>
      <c r="J206" s="108"/>
      <c r="K206" s="107"/>
      <c r="L206" s="106"/>
      <c r="M206" s="105"/>
      <c r="N206" s="104"/>
      <c r="O206" s="103"/>
      <c r="P206" s="102"/>
      <c r="Q206" s="4"/>
      <c r="R206" s="57"/>
      <c r="S206" s="3"/>
      <c r="T206" s="2"/>
      <c r="U206" s="2"/>
    </row>
    <row r="207" spans="2:21" s="4" customFormat="1" ht="12" customHeight="1" thickBot="1">
      <c r="B207" s="101"/>
      <c r="J207" s="100"/>
      <c r="K207" s="100"/>
      <c r="L207" s="100"/>
      <c r="M207" s="99"/>
      <c r="N207" s="99"/>
      <c r="O207" s="99"/>
      <c r="P207" s="98"/>
      <c r="Q207" s="49"/>
      <c r="R207" s="53"/>
      <c r="S207" s="3"/>
      <c r="T207" s="3"/>
      <c r="U207" s="3"/>
    </row>
    <row r="208" spans="2:21" s="1" customFormat="1" ht="12.75" customHeight="1">
      <c r="B208" s="79" t="s">
        <v>29</v>
      </c>
      <c r="C208" s="97" t="s">
        <v>28</v>
      </c>
      <c r="D208" s="96"/>
      <c r="E208" s="96"/>
      <c r="F208" s="96"/>
      <c r="G208" s="96"/>
      <c r="H208" s="95"/>
      <c r="I208" s="57"/>
      <c r="J208" s="94" t="e">
        <f>M208/1.95583</f>
        <v>#DIV/0!</v>
      </c>
      <c r="K208" s="93"/>
      <c r="L208" s="92"/>
      <c r="M208" s="91" t="e">
        <f>M199-M189</f>
        <v>#DIV/0!</v>
      </c>
      <c r="N208" s="90"/>
      <c r="O208" s="89"/>
      <c r="P208" s="69" t="s">
        <v>23</v>
      </c>
      <c r="Q208" s="4"/>
      <c r="R208" s="57"/>
      <c r="S208" s="3"/>
      <c r="T208" s="2"/>
      <c r="U208" s="2"/>
    </row>
    <row r="209" spans="2:21" s="1" customFormat="1" ht="12.75" customHeight="1" thickBot="1">
      <c r="B209" s="68"/>
      <c r="C209" s="88"/>
      <c r="D209" s="87"/>
      <c r="E209" s="87"/>
      <c r="F209" s="87"/>
      <c r="G209" s="87"/>
      <c r="H209" s="86"/>
      <c r="I209" s="57"/>
      <c r="J209" s="85"/>
      <c r="K209" s="84"/>
      <c r="L209" s="83"/>
      <c r="M209" s="82"/>
      <c r="N209" s="81"/>
      <c r="O209" s="80"/>
      <c r="P209" s="58"/>
      <c r="Q209" s="4"/>
      <c r="R209" s="57"/>
      <c r="S209" s="3"/>
      <c r="T209" s="2"/>
      <c r="U209" s="2"/>
    </row>
    <row r="210" spans="2:21" s="1" customFormat="1" ht="12.75" customHeight="1" thickBot="1">
      <c r="B210" s="7"/>
      <c r="C210" s="7"/>
      <c r="D210" s="7"/>
      <c r="E210" s="7"/>
      <c r="F210" s="7"/>
      <c r="G210" s="7"/>
      <c r="H210" s="7"/>
      <c r="I210" s="53"/>
      <c r="J210" s="56"/>
      <c r="K210" s="56"/>
      <c r="L210" s="56"/>
      <c r="M210" s="55"/>
      <c r="N210" s="55"/>
      <c r="O210" s="55"/>
      <c r="P210" s="54"/>
      <c r="Q210" s="4"/>
      <c r="R210" s="53"/>
      <c r="S210" s="3"/>
      <c r="T210" s="2"/>
      <c r="U210" s="2"/>
    </row>
    <row r="211" spans="2:21" s="1" customFormat="1" ht="12.75" customHeight="1">
      <c r="B211" s="79" t="s">
        <v>27</v>
      </c>
      <c r="C211" s="78" t="s">
        <v>26</v>
      </c>
      <c r="D211" s="77"/>
      <c r="E211" s="77"/>
      <c r="F211" s="77"/>
      <c r="G211" s="77"/>
      <c r="H211" s="76"/>
      <c r="I211" s="57"/>
      <c r="J211" s="75" t="e">
        <f>M211/1.95583</f>
        <v>#DIV/0!</v>
      </c>
      <c r="K211" s="74"/>
      <c r="L211" s="73"/>
      <c r="M211" s="72" t="e">
        <f>M189*0.2</f>
        <v>#DIV/0!</v>
      </c>
      <c r="N211" s="71"/>
      <c r="O211" s="70"/>
      <c r="P211" s="69" t="s">
        <v>23</v>
      </c>
      <c r="Q211" s="4"/>
      <c r="R211" s="57"/>
      <c r="S211" s="3"/>
      <c r="T211" s="2"/>
      <c r="U211" s="2"/>
    </row>
    <row r="212" spans="2:21" s="1" customFormat="1" ht="12.75" customHeight="1" thickBot="1">
      <c r="B212" s="68"/>
      <c r="C212" s="67"/>
      <c r="D212" s="66"/>
      <c r="E212" s="66"/>
      <c r="F212" s="66"/>
      <c r="G212" s="66"/>
      <c r="H212" s="65"/>
      <c r="I212" s="57"/>
      <c r="J212" s="64"/>
      <c r="K212" s="63"/>
      <c r="L212" s="62"/>
      <c r="M212" s="61"/>
      <c r="N212" s="60"/>
      <c r="O212" s="59"/>
      <c r="P212" s="58"/>
      <c r="Q212" s="4"/>
      <c r="R212" s="57"/>
      <c r="S212" s="3"/>
      <c r="T212" s="2"/>
      <c r="U212" s="2"/>
    </row>
    <row r="213" spans="2:21" s="1" customFormat="1" ht="12.75" customHeight="1" thickBot="1">
      <c r="B213" s="7"/>
      <c r="C213" s="7"/>
      <c r="D213" s="7"/>
      <c r="E213" s="7"/>
      <c r="F213" s="7"/>
      <c r="G213" s="7"/>
      <c r="H213" s="7"/>
      <c r="I213" s="53"/>
      <c r="J213" s="56"/>
      <c r="K213" s="56"/>
      <c r="L213" s="56"/>
      <c r="M213" s="55"/>
      <c r="N213" s="55"/>
      <c r="O213" s="55"/>
      <c r="P213" s="54"/>
      <c r="Q213" s="4"/>
      <c r="R213" s="53"/>
      <c r="S213" s="3"/>
      <c r="T213" s="2"/>
      <c r="U213" s="2"/>
    </row>
    <row r="214" spans="2:21" s="1" customFormat="1" ht="12.75" customHeight="1">
      <c r="B214" s="79" t="s">
        <v>25</v>
      </c>
      <c r="C214" s="78" t="s">
        <v>24</v>
      </c>
      <c r="D214" s="77"/>
      <c r="E214" s="77"/>
      <c r="F214" s="77"/>
      <c r="G214" s="77"/>
      <c r="H214" s="76"/>
      <c r="I214" s="57"/>
      <c r="J214" s="75" t="e">
        <f>M214/1.95583</f>
        <v>#DIV/0!</v>
      </c>
      <c r="K214" s="74"/>
      <c r="L214" s="73"/>
      <c r="M214" s="72" t="e">
        <f>IF(M211&lt;3912,0,M211)</f>
        <v>#DIV/0!</v>
      </c>
      <c r="N214" s="71"/>
      <c r="O214" s="70"/>
      <c r="P214" s="69" t="s">
        <v>23</v>
      </c>
      <c r="Q214" s="4"/>
      <c r="R214" s="57"/>
      <c r="S214" s="3"/>
      <c r="T214" s="2"/>
      <c r="U214" s="2"/>
    </row>
    <row r="215" spans="2:21" s="1" customFormat="1" ht="12.75" customHeight="1" thickBot="1">
      <c r="B215" s="68"/>
      <c r="C215" s="67"/>
      <c r="D215" s="66"/>
      <c r="E215" s="66"/>
      <c r="F215" s="66"/>
      <c r="G215" s="66"/>
      <c r="H215" s="65"/>
      <c r="I215" s="57"/>
      <c r="J215" s="64"/>
      <c r="K215" s="63"/>
      <c r="L215" s="62"/>
      <c r="M215" s="61"/>
      <c r="N215" s="60"/>
      <c r="O215" s="59"/>
      <c r="P215" s="58"/>
      <c r="Q215" s="4"/>
      <c r="R215" s="57"/>
      <c r="S215" s="3"/>
      <c r="T215" s="2"/>
      <c r="U215" s="2"/>
    </row>
    <row r="216" spans="2:21" s="1" customFormat="1" ht="12.75" customHeight="1">
      <c r="B216" s="7"/>
      <c r="C216" s="7"/>
      <c r="D216" s="7"/>
      <c r="E216" s="7"/>
      <c r="F216" s="7"/>
      <c r="G216" s="7"/>
      <c r="H216" s="7"/>
      <c r="I216" s="53"/>
      <c r="J216" s="56"/>
      <c r="K216" s="56"/>
      <c r="L216" s="56"/>
      <c r="M216" s="55"/>
      <c r="N216" s="55"/>
      <c r="O216" s="55"/>
      <c r="P216" s="54"/>
      <c r="Q216" s="4"/>
      <c r="R216" s="53"/>
      <c r="S216" s="3"/>
      <c r="T216" s="2"/>
      <c r="U216" s="2"/>
    </row>
    <row r="217" spans="2:21" s="1" customFormat="1" ht="12.75" customHeight="1">
      <c r="B217" s="7"/>
      <c r="C217" s="7"/>
      <c r="D217" s="7"/>
      <c r="E217" s="7"/>
      <c r="F217" s="7"/>
      <c r="G217" s="7"/>
      <c r="H217" s="7"/>
      <c r="I217" s="53"/>
      <c r="J217" s="56"/>
      <c r="K217" s="56"/>
      <c r="L217" s="56"/>
      <c r="M217" s="55"/>
      <c r="N217" s="55"/>
      <c r="O217" s="55"/>
      <c r="P217" s="54"/>
      <c r="Q217" s="4"/>
      <c r="R217" s="53"/>
      <c r="S217" s="3"/>
      <c r="T217" s="2"/>
      <c r="U217" s="2"/>
    </row>
    <row r="218" spans="2:21" s="49" customFormat="1" ht="15" customHeight="1">
      <c r="B218" s="52"/>
      <c r="C218" s="51" t="s">
        <v>22</v>
      </c>
      <c r="E218" s="51" t="s">
        <v>21</v>
      </c>
      <c r="F218" s="51"/>
      <c r="G218" s="51"/>
      <c r="I218" s="51"/>
      <c r="J218" s="51"/>
      <c r="K218" s="51"/>
      <c r="L218" s="51"/>
      <c r="M218" s="51"/>
      <c r="N218" s="51"/>
      <c r="O218" s="51"/>
      <c r="P218" s="51"/>
      <c r="Q218" s="50"/>
      <c r="R218" s="50"/>
      <c r="S218" s="7"/>
      <c r="T218" s="7"/>
      <c r="U218" s="7"/>
    </row>
    <row r="219" spans="2:21" s="4" customFormat="1" ht="12">
      <c r="B219" s="3"/>
      <c r="J219" s="3"/>
      <c r="K219" s="3"/>
      <c r="L219" s="3"/>
      <c r="R219" s="3"/>
      <c r="S219" s="48"/>
      <c r="T219" s="3"/>
      <c r="U219" s="3"/>
    </row>
    <row r="220" spans="2:21" s="1" customFormat="1" ht="21" customHeight="1">
      <c r="B220" s="19" t="s">
        <v>20</v>
      </c>
      <c r="C220" s="47" t="s">
        <v>19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5" t="s">
        <v>16</v>
      </c>
      <c r="N220" s="44"/>
      <c r="O220" s="44"/>
      <c r="P220" s="44"/>
      <c r="Q220" s="44"/>
      <c r="R220" s="43"/>
      <c r="S220" s="3"/>
      <c r="T220" s="2"/>
      <c r="U220" s="2"/>
    </row>
    <row r="221" spans="2:21" s="1" customFormat="1" ht="39" customHeight="1">
      <c r="B221" s="19"/>
      <c r="C221" s="41" t="s">
        <v>15</v>
      </c>
      <c r="D221" s="41"/>
      <c r="E221" s="41" t="s">
        <v>14</v>
      </c>
      <c r="F221" s="41"/>
      <c r="G221" s="41" t="s">
        <v>14</v>
      </c>
      <c r="H221" s="41"/>
      <c r="I221" s="41" t="s">
        <v>13</v>
      </c>
      <c r="J221" s="41"/>
      <c r="K221" s="41" t="s">
        <v>12</v>
      </c>
      <c r="L221" s="41"/>
      <c r="M221" s="41" t="s">
        <v>11</v>
      </c>
      <c r="N221" s="41"/>
      <c r="O221" s="40" t="s">
        <v>10</v>
      </c>
      <c r="P221" s="40"/>
      <c r="Q221" s="39"/>
      <c r="R221" s="39"/>
      <c r="S221" s="3"/>
      <c r="T221" s="2"/>
      <c r="U221" s="2"/>
    </row>
    <row r="222" spans="2:21" s="1" customFormat="1" ht="24.75" customHeight="1">
      <c r="B222" s="19"/>
      <c r="C222" s="37">
        <v>0</v>
      </c>
      <c r="D222" s="32" t="s">
        <v>9</v>
      </c>
      <c r="E222" s="37">
        <v>0</v>
      </c>
      <c r="F222" s="32" t="s">
        <v>3</v>
      </c>
      <c r="G222" s="36">
        <f>C222*0</f>
        <v>0</v>
      </c>
      <c r="H222" s="32" t="s">
        <v>9</v>
      </c>
      <c r="I222" s="35">
        <f>C222-G222</f>
        <v>0</v>
      </c>
      <c r="J222" s="32" t="s">
        <v>9</v>
      </c>
      <c r="K222" s="34">
        <v>0</v>
      </c>
      <c r="L222" s="32" t="s">
        <v>9</v>
      </c>
      <c r="M222" s="10" t="s">
        <v>2</v>
      </c>
      <c r="N222" s="10" t="s">
        <v>1</v>
      </c>
      <c r="O222" s="33">
        <f>C222-K222</f>
        <v>0</v>
      </c>
      <c r="P222" s="32" t="s">
        <v>9</v>
      </c>
      <c r="Q222" s="10"/>
      <c r="R222" s="10"/>
      <c r="S222" s="3"/>
      <c r="T222" s="2"/>
      <c r="U222" s="2"/>
    </row>
    <row r="223" spans="2:21" s="1" customFormat="1" ht="24.75" customHeight="1">
      <c r="B223" s="19"/>
      <c r="C223" s="38">
        <v>0</v>
      </c>
      <c r="D223" s="32" t="s">
        <v>9</v>
      </c>
      <c r="E223" s="37">
        <v>0</v>
      </c>
      <c r="F223" s="32" t="s">
        <v>3</v>
      </c>
      <c r="G223" s="36">
        <f>C223*0</f>
        <v>0</v>
      </c>
      <c r="H223" s="32" t="s">
        <v>9</v>
      </c>
      <c r="I223" s="35">
        <f>C223-G223</f>
        <v>0</v>
      </c>
      <c r="J223" s="32" t="s">
        <v>9</v>
      </c>
      <c r="K223" s="34">
        <v>0</v>
      </c>
      <c r="L223" s="32" t="s">
        <v>9</v>
      </c>
      <c r="M223" s="10" t="s">
        <v>2</v>
      </c>
      <c r="N223" s="10" t="s">
        <v>1</v>
      </c>
      <c r="O223" s="33">
        <f>C223-K223</f>
        <v>0</v>
      </c>
      <c r="P223" s="32" t="s">
        <v>9</v>
      </c>
      <c r="Q223" s="10"/>
      <c r="R223" s="10"/>
      <c r="S223" s="3"/>
      <c r="T223" s="2"/>
      <c r="U223" s="2"/>
    </row>
    <row r="224" spans="2:21" s="1" customFormat="1" ht="24.75" customHeight="1">
      <c r="B224" s="19"/>
      <c r="C224" s="38">
        <v>0</v>
      </c>
      <c r="D224" s="32" t="s">
        <v>9</v>
      </c>
      <c r="E224" s="37">
        <v>0</v>
      </c>
      <c r="F224" s="32" t="s">
        <v>3</v>
      </c>
      <c r="G224" s="36">
        <f>C224*0</f>
        <v>0</v>
      </c>
      <c r="H224" s="32" t="s">
        <v>9</v>
      </c>
      <c r="I224" s="35">
        <f>C224-G224</f>
        <v>0</v>
      </c>
      <c r="J224" s="32" t="s">
        <v>9</v>
      </c>
      <c r="K224" s="34">
        <v>0</v>
      </c>
      <c r="L224" s="32" t="s">
        <v>9</v>
      </c>
      <c r="M224" s="10" t="s">
        <v>2</v>
      </c>
      <c r="N224" s="10" t="s">
        <v>1</v>
      </c>
      <c r="O224" s="33">
        <f>C224-K224</f>
        <v>0</v>
      </c>
      <c r="P224" s="32" t="s">
        <v>9</v>
      </c>
      <c r="Q224" s="10"/>
      <c r="R224" s="10"/>
      <c r="S224" s="3"/>
      <c r="T224" s="2"/>
      <c r="U224" s="2"/>
    </row>
    <row r="225" spans="2:20" s="4" customFormat="1" ht="24.75" customHeight="1">
      <c r="B225" s="6" t="s">
        <v>0</v>
      </c>
      <c r="C225" s="5"/>
      <c r="D225" s="5"/>
      <c r="E225" s="5"/>
      <c r="F225" s="5"/>
      <c r="J225" s="3"/>
      <c r="K225" s="3"/>
      <c r="L225" s="3"/>
      <c r="R225" s="3"/>
      <c r="S225" s="3"/>
      <c r="T225" s="3"/>
    </row>
    <row r="226" spans="2:18" ht="24.75" customHeight="1">
      <c r="B226" s="19" t="s">
        <v>18</v>
      </c>
      <c r="C226" s="42" t="s">
        <v>17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 t="s">
        <v>16</v>
      </c>
      <c r="N226" s="42"/>
      <c r="O226" s="42"/>
      <c r="P226" s="42"/>
      <c r="Q226" s="42"/>
      <c r="R226" s="42"/>
    </row>
    <row r="227" spans="2:18" ht="39" customHeight="1">
      <c r="B227" s="19"/>
      <c r="C227" s="41" t="s">
        <v>15</v>
      </c>
      <c r="D227" s="41"/>
      <c r="E227" s="41" t="s">
        <v>14</v>
      </c>
      <c r="F227" s="41"/>
      <c r="G227" s="41" t="s">
        <v>14</v>
      </c>
      <c r="H227" s="41"/>
      <c r="I227" s="41" t="s">
        <v>13</v>
      </c>
      <c r="J227" s="41"/>
      <c r="K227" s="41" t="s">
        <v>12</v>
      </c>
      <c r="L227" s="41"/>
      <c r="M227" s="41" t="s">
        <v>11</v>
      </c>
      <c r="N227" s="41"/>
      <c r="O227" s="40" t="s">
        <v>10</v>
      </c>
      <c r="P227" s="40"/>
      <c r="Q227" s="39"/>
      <c r="R227" s="39"/>
    </row>
    <row r="228" spans="2:18" ht="24.75" customHeight="1">
      <c r="B228" s="19"/>
      <c r="C228" s="37">
        <f>F9</f>
        <v>294.12</v>
      </c>
      <c r="D228" s="32" t="s">
        <v>9</v>
      </c>
      <c r="E228" s="37">
        <v>20</v>
      </c>
      <c r="F228" s="32" t="s">
        <v>3</v>
      </c>
      <c r="G228" s="36">
        <f>C228*0.2</f>
        <v>58.824000000000005</v>
      </c>
      <c r="H228" s="32" t="s">
        <v>9</v>
      </c>
      <c r="I228" s="35">
        <f>C228-G228</f>
        <v>235.296</v>
      </c>
      <c r="J228" s="32" t="s">
        <v>9</v>
      </c>
      <c r="K228" s="34">
        <v>0</v>
      </c>
      <c r="L228" s="32" t="s">
        <v>9</v>
      </c>
      <c r="M228" s="10" t="s">
        <v>2</v>
      </c>
      <c r="N228" s="10" t="s">
        <v>1</v>
      </c>
      <c r="O228" s="33">
        <f>C228-K228</f>
        <v>294.12</v>
      </c>
      <c r="P228" s="32" t="s">
        <v>9</v>
      </c>
      <c r="Q228" s="10"/>
      <c r="R228" s="10"/>
    </row>
    <row r="229" spans="2:18" ht="24.75" customHeight="1">
      <c r="B229" s="19"/>
      <c r="C229" s="38">
        <v>0</v>
      </c>
      <c r="D229" s="32" t="s">
        <v>9</v>
      </c>
      <c r="E229" s="37">
        <v>20</v>
      </c>
      <c r="F229" s="32" t="s">
        <v>3</v>
      </c>
      <c r="G229" s="36">
        <f>C229*0.2</f>
        <v>0</v>
      </c>
      <c r="H229" s="32" t="s">
        <v>9</v>
      </c>
      <c r="I229" s="35">
        <f>C229-G229</f>
        <v>0</v>
      </c>
      <c r="J229" s="32" t="s">
        <v>9</v>
      </c>
      <c r="K229" s="34">
        <v>0</v>
      </c>
      <c r="L229" s="32" t="s">
        <v>9</v>
      </c>
      <c r="M229" s="10" t="s">
        <v>2</v>
      </c>
      <c r="N229" s="10" t="s">
        <v>1</v>
      </c>
      <c r="O229" s="33">
        <f>C229-K229</f>
        <v>0</v>
      </c>
      <c r="P229" s="32" t="s">
        <v>9</v>
      </c>
      <c r="Q229" s="10"/>
      <c r="R229" s="10"/>
    </row>
    <row r="230" spans="2:18" ht="24.75" customHeight="1">
      <c r="B230" s="19"/>
      <c r="C230" s="38">
        <v>0</v>
      </c>
      <c r="D230" s="32" t="s">
        <v>9</v>
      </c>
      <c r="E230" s="37">
        <v>20</v>
      </c>
      <c r="F230" s="32" t="s">
        <v>3</v>
      </c>
      <c r="G230" s="36">
        <f>C230*0.2</f>
        <v>0</v>
      </c>
      <c r="H230" s="32" t="s">
        <v>9</v>
      </c>
      <c r="I230" s="35">
        <f>C230-G230</f>
        <v>0</v>
      </c>
      <c r="J230" s="32" t="s">
        <v>9</v>
      </c>
      <c r="K230" s="34">
        <v>0</v>
      </c>
      <c r="L230" s="32" t="s">
        <v>9</v>
      </c>
      <c r="M230" s="10" t="s">
        <v>2</v>
      </c>
      <c r="N230" s="10" t="s">
        <v>1</v>
      </c>
      <c r="O230" s="33">
        <f>C230-K230</f>
        <v>0</v>
      </c>
      <c r="P230" s="32" t="s">
        <v>9</v>
      </c>
      <c r="Q230" s="10"/>
      <c r="R230" s="10"/>
    </row>
    <row r="231" spans="2:21" s="4" customFormat="1" ht="24.75" customHeight="1">
      <c r="B231" s="6" t="s">
        <v>0</v>
      </c>
      <c r="C231" s="5"/>
      <c r="D231" s="5"/>
      <c r="E231" s="5"/>
      <c r="F231" s="5"/>
      <c r="J231" s="3"/>
      <c r="K231" s="3"/>
      <c r="L231" s="3"/>
      <c r="R231" s="3"/>
      <c r="S231" s="3"/>
      <c r="T231" s="3"/>
      <c r="U231" s="3"/>
    </row>
    <row r="232" spans="1:20" s="2" customFormat="1" ht="24.75" customHeight="1">
      <c r="A232" s="3"/>
      <c r="B232" s="19" t="s">
        <v>8</v>
      </c>
      <c r="C232" s="31" t="s">
        <v>7</v>
      </c>
      <c r="D232" s="30"/>
      <c r="E232" s="31" t="s">
        <v>6</v>
      </c>
      <c r="F232" s="30"/>
      <c r="G232" s="29" t="s">
        <v>5</v>
      </c>
      <c r="H232" s="28"/>
      <c r="I232" s="27" t="s">
        <v>5</v>
      </c>
      <c r="J232" s="26"/>
      <c r="K232" s="25"/>
      <c r="L232" s="24"/>
      <c r="M232" s="11" t="s">
        <v>2</v>
      </c>
      <c r="N232" s="10" t="s">
        <v>1</v>
      </c>
      <c r="O232" s="23"/>
      <c r="P232" s="5"/>
      <c r="Q232" s="22"/>
      <c r="R232" s="22"/>
      <c r="S232" s="7"/>
      <c r="T232" s="3"/>
    </row>
    <row r="233" spans="2:22" ht="24.75" customHeight="1">
      <c r="B233" s="19"/>
      <c r="C233" s="18">
        <v>0</v>
      </c>
      <c r="D233" s="16" t="s">
        <v>4</v>
      </c>
      <c r="E233" s="18">
        <v>0</v>
      </c>
      <c r="F233" s="16" t="s">
        <v>4</v>
      </c>
      <c r="G233" s="17">
        <f>C233-E233</f>
        <v>0</v>
      </c>
      <c r="H233" s="16" t="s">
        <v>4</v>
      </c>
      <c r="I233" s="21" t="e">
        <f>G233/C233*100</f>
        <v>#DIV/0!</v>
      </c>
      <c r="J233" s="14" t="s">
        <v>3</v>
      </c>
      <c r="K233" s="13"/>
      <c r="L233" s="12"/>
      <c r="M233" s="20" t="s">
        <v>2</v>
      </c>
      <c r="N233" s="10" t="s">
        <v>1</v>
      </c>
      <c r="O233" s="9"/>
      <c r="P233" s="5"/>
      <c r="Q233" s="8"/>
      <c r="R233" s="8"/>
      <c r="S233" s="7"/>
      <c r="T233" s="3"/>
      <c r="V233" s="2"/>
    </row>
    <row r="234" spans="2:22" ht="24.75" customHeight="1">
      <c r="B234" s="19"/>
      <c r="C234" s="18">
        <v>0</v>
      </c>
      <c r="D234" s="16" t="s">
        <v>4</v>
      </c>
      <c r="E234" s="18">
        <v>0</v>
      </c>
      <c r="F234" s="16" t="s">
        <v>4</v>
      </c>
      <c r="G234" s="17">
        <f>C234*0</f>
        <v>0</v>
      </c>
      <c r="H234" s="16" t="s">
        <v>4</v>
      </c>
      <c r="I234" s="15" t="e">
        <f>G234/C234*100</f>
        <v>#DIV/0!</v>
      </c>
      <c r="J234" s="14" t="s">
        <v>3</v>
      </c>
      <c r="K234" s="13"/>
      <c r="L234" s="12"/>
      <c r="M234" s="11" t="s">
        <v>2</v>
      </c>
      <c r="N234" s="10" t="s">
        <v>1</v>
      </c>
      <c r="O234" s="9"/>
      <c r="P234" s="5"/>
      <c r="Q234" s="8"/>
      <c r="R234" s="8"/>
      <c r="S234" s="7"/>
      <c r="T234" s="3"/>
      <c r="V234" s="2"/>
    </row>
    <row r="235" spans="2:22" ht="24.75" customHeight="1">
      <c r="B235" s="19"/>
      <c r="C235" s="18">
        <v>0</v>
      </c>
      <c r="D235" s="16" t="s">
        <v>4</v>
      </c>
      <c r="E235" s="18">
        <v>0</v>
      </c>
      <c r="F235" s="16" t="s">
        <v>4</v>
      </c>
      <c r="G235" s="17">
        <f>C235*0</f>
        <v>0</v>
      </c>
      <c r="H235" s="16" t="s">
        <v>4</v>
      </c>
      <c r="I235" s="15" t="e">
        <f>G235/C235*100</f>
        <v>#DIV/0!</v>
      </c>
      <c r="J235" s="14" t="s">
        <v>3</v>
      </c>
      <c r="K235" s="13"/>
      <c r="L235" s="12"/>
      <c r="M235" s="11" t="s">
        <v>2</v>
      </c>
      <c r="N235" s="10" t="s">
        <v>1</v>
      </c>
      <c r="O235" s="9"/>
      <c r="P235" s="5"/>
      <c r="Q235" s="8"/>
      <c r="R235" s="8"/>
      <c r="S235" s="7"/>
      <c r="T235" s="3"/>
      <c r="V235" s="2"/>
    </row>
    <row r="236" spans="2:21" s="4" customFormat="1" ht="24.75" customHeight="1">
      <c r="B236" s="6" t="s">
        <v>0</v>
      </c>
      <c r="C236" s="5"/>
      <c r="D236" s="5"/>
      <c r="E236" s="5"/>
      <c r="F236" s="5"/>
      <c r="J236" s="3"/>
      <c r="K236" s="3"/>
      <c r="L236" s="3"/>
      <c r="R236" s="3"/>
      <c r="S236" s="3"/>
      <c r="T236" s="3"/>
      <c r="U236" s="3"/>
    </row>
  </sheetData>
  <sheetProtection/>
  <mergeCells count="510">
    <mergeCell ref="K227:L227"/>
    <mergeCell ref="M227:N227"/>
    <mergeCell ref="O227:P227"/>
    <mergeCell ref="Q227:R227"/>
    <mergeCell ref="B232:B235"/>
    <mergeCell ref="C232:D232"/>
    <mergeCell ref="E232:F232"/>
    <mergeCell ref="G232:H232"/>
    <mergeCell ref="I232:J232"/>
    <mergeCell ref="K232:L232"/>
    <mergeCell ref="M221:N221"/>
    <mergeCell ref="O221:P221"/>
    <mergeCell ref="Q221:R221"/>
    <mergeCell ref="B226:B230"/>
    <mergeCell ref="C226:L226"/>
    <mergeCell ref="M226:R226"/>
    <mergeCell ref="C227:D227"/>
    <mergeCell ref="E227:F227"/>
    <mergeCell ref="G227:H227"/>
    <mergeCell ref="I227:J227"/>
    <mergeCell ref="B220:B224"/>
    <mergeCell ref="C220:L220"/>
    <mergeCell ref="C221:D221"/>
    <mergeCell ref="E221:F221"/>
    <mergeCell ref="G221:H221"/>
    <mergeCell ref="I221:J221"/>
    <mergeCell ref="K221:L221"/>
    <mergeCell ref="R211:R212"/>
    <mergeCell ref="B214:B215"/>
    <mergeCell ref="C214:H215"/>
    <mergeCell ref="I214:I215"/>
    <mergeCell ref="J214:L215"/>
    <mergeCell ref="M214:O215"/>
    <mergeCell ref="P214:P215"/>
    <mergeCell ref="R214:R215"/>
    <mergeCell ref="B211:B212"/>
    <mergeCell ref="C211:H212"/>
    <mergeCell ref="I211:I212"/>
    <mergeCell ref="J211:L212"/>
    <mergeCell ref="M211:O212"/>
    <mergeCell ref="P211:P212"/>
    <mergeCell ref="R205:R206"/>
    <mergeCell ref="B208:B209"/>
    <mergeCell ref="C208:H209"/>
    <mergeCell ref="I208:I209"/>
    <mergeCell ref="J208:L209"/>
    <mergeCell ref="M208:O209"/>
    <mergeCell ref="P208:P209"/>
    <mergeCell ref="R208:R209"/>
    <mergeCell ref="B205:B206"/>
    <mergeCell ref="C205:H206"/>
    <mergeCell ref="I205:I206"/>
    <mergeCell ref="J205:L206"/>
    <mergeCell ref="M205:O206"/>
    <mergeCell ref="P205:P206"/>
    <mergeCell ref="R199:R200"/>
    <mergeCell ref="B202:B203"/>
    <mergeCell ref="C202:H203"/>
    <mergeCell ref="I202:I203"/>
    <mergeCell ref="J202:L203"/>
    <mergeCell ref="M202:O203"/>
    <mergeCell ref="P202:P203"/>
    <mergeCell ref="R202:R203"/>
    <mergeCell ref="B199:B200"/>
    <mergeCell ref="C199:H200"/>
    <mergeCell ref="I199:I200"/>
    <mergeCell ref="J199:L200"/>
    <mergeCell ref="M199:O200"/>
    <mergeCell ref="P199:P200"/>
    <mergeCell ref="R192:R193"/>
    <mergeCell ref="B195:B196"/>
    <mergeCell ref="C195:H196"/>
    <mergeCell ref="I195:I196"/>
    <mergeCell ref="J195:L196"/>
    <mergeCell ref="M195:O196"/>
    <mergeCell ref="P195:P196"/>
    <mergeCell ref="R195:R196"/>
    <mergeCell ref="B192:B193"/>
    <mergeCell ref="C192:H193"/>
    <mergeCell ref="I192:I193"/>
    <mergeCell ref="J192:L193"/>
    <mergeCell ref="M192:O193"/>
    <mergeCell ref="P192:P193"/>
    <mergeCell ref="R186:R187"/>
    <mergeCell ref="B189:B190"/>
    <mergeCell ref="C189:H190"/>
    <mergeCell ref="I189:I190"/>
    <mergeCell ref="J189:L190"/>
    <mergeCell ref="M189:O190"/>
    <mergeCell ref="P189:P190"/>
    <mergeCell ref="R189:R190"/>
    <mergeCell ref="B186:B187"/>
    <mergeCell ref="C186:H187"/>
    <mergeCell ref="I186:I187"/>
    <mergeCell ref="J186:L187"/>
    <mergeCell ref="M186:O187"/>
    <mergeCell ref="P186:P187"/>
    <mergeCell ref="B182:F182"/>
    <mergeCell ref="J182:L182"/>
    <mergeCell ref="M182:O182"/>
    <mergeCell ref="B183:I183"/>
    <mergeCell ref="J183:L183"/>
    <mergeCell ref="M183:O183"/>
    <mergeCell ref="B180:F180"/>
    <mergeCell ref="J180:L180"/>
    <mergeCell ref="M180:O180"/>
    <mergeCell ref="B181:F181"/>
    <mergeCell ref="J181:L181"/>
    <mergeCell ref="M181:O181"/>
    <mergeCell ref="B178:I178"/>
    <mergeCell ref="J178:L178"/>
    <mergeCell ref="M178:O178"/>
    <mergeCell ref="B179:F179"/>
    <mergeCell ref="J179:L179"/>
    <mergeCell ref="M179:O179"/>
    <mergeCell ref="B175:I175"/>
    <mergeCell ref="J175:L175"/>
    <mergeCell ref="M175:O175"/>
    <mergeCell ref="B176:P176"/>
    <mergeCell ref="B177:D177"/>
    <mergeCell ref="J177:L177"/>
    <mergeCell ref="M177:O177"/>
    <mergeCell ref="B173:I173"/>
    <mergeCell ref="J173:L173"/>
    <mergeCell ref="M173:O173"/>
    <mergeCell ref="B174:I174"/>
    <mergeCell ref="J174:L174"/>
    <mergeCell ref="M174:O174"/>
    <mergeCell ref="B171:I171"/>
    <mergeCell ref="J171:L171"/>
    <mergeCell ref="M171:O171"/>
    <mergeCell ref="B172:I172"/>
    <mergeCell ref="J172:L172"/>
    <mergeCell ref="M172:O172"/>
    <mergeCell ref="B169:F169"/>
    <mergeCell ref="J169:L169"/>
    <mergeCell ref="M169:O169"/>
    <mergeCell ref="B170:F170"/>
    <mergeCell ref="J170:L170"/>
    <mergeCell ref="M170:O170"/>
    <mergeCell ref="B166:P166"/>
    <mergeCell ref="B167:D167"/>
    <mergeCell ref="J167:L167"/>
    <mergeCell ref="M167:O167"/>
    <mergeCell ref="B168:I168"/>
    <mergeCell ref="J168:L168"/>
    <mergeCell ref="M168:O168"/>
    <mergeCell ref="B164:F164"/>
    <mergeCell ref="J164:L164"/>
    <mergeCell ref="M164:O164"/>
    <mergeCell ref="B165:F165"/>
    <mergeCell ref="J165:L165"/>
    <mergeCell ref="M165:O165"/>
    <mergeCell ref="B161:P161"/>
    <mergeCell ref="B162:D162"/>
    <mergeCell ref="J162:L162"/>
    <mergeCell ref="M162:O162"/>
    <mergeCell ref="B163:I163"/>
    <mergeCell ref="J163:L163"/>
    <mergeCell ref="M163:O163"/>
    <mergeCell ref="B159:F159"/>
    <mergeCell ref="J159:L159"/>
    <mergeCell ref="M159:O159"/>
    <mergeCell ref="B160:F160"/>
    <mergeCell ref="J160:L160"/>
    <mergeCell ref="M160:O160"/>
    <mergeCell ref="B156:P156"/>
    <mergeCell ref="B157:D157"/>
    <mergeCell ref="J157:L157"/>
    <mergeCell ref="M157:O157"/>
    <mergeCell ref="B158:I158"/>
    <mergeCell ref="J158:L158"/>
    <mergeCell ref="M158:O158"/>
    <mergeCell ref="B154:F154"/>
    <mergeCell ref="J154:L154"/>
    <mergeCell ref="M154:O154"/>
    <mergeCell ref="B155:F155"/>
    <mergeCell ref="J155:L155"/>
    <mergeCell ref="M155:O155"/>
    <mergeCell ref="B151:P151"/>
    <mergeCell ref="B152:D152"/>
    <mergeCell ref="J152:L152"/>
    <mergeCell ref="M152:O152"/>
    <mergeCell ref="B153:I153"/>
    <mergeCell ref="J153:L153"/>
    <mergeCell ref="M153:O153"/>
    <mergeCell ref="B149:F149"/>
    <mergeCell ref="J149:L149"/>
    <mergeCell ref="M149:O149"/>
    <mergeCell ref="B150:F150"/>
    <mergeCell ref="J150:L150"/>
    <mergeCell ref="M150:O150"/>
    <mergeCell ref="B146:P146"/>
    <mergeCell ref="B147:D147"/>
    <mergeCell ref="J147:L147"/>
    <mergeCell ref="M147:O147"/>
    <mergeCell ref="B148:I148"/>
    <mergeCell ref="J148:L148"/>
    <mergeCell ref="M148:O148"/>
    <mergeCell ref="B144:F144"/>
    <mergeCell ref="J144:L144"/>
    <mergeCell ref="M144:O144"/>
    <mergeCell ref="B145:F145"/>
    <mergeCell ref="J145:L145"/>
    <mergeCell ref="M145:O145"/>
    <mergeCell ref="B141:P141"/>
    <mergeCell ref="B142:D142"/>
    <mergeCell ref="J142:L142"/>
    <mergeCell ref="M142:O142"/>
    <mergeCell ref="B143:I143"/>
    <mergeCell ref="J143:L143"/>
    <mergeCell ref="M143:O143"/>
    <mergeCell ref="B139:F139"/>
    <mergeCell ref="J139:L139"/>
    <mergeCell ref="M139:O139"/>
    <mergeCell ref="B140:F140"/>
    <mergeCell ref="J140:L140"/>
    <mergeCell ref="M140:O140"/>
    <mergeCell ref="B136:P136"/>
    <mergeCell ref="B137:D137"/>
    <mergeCell ref="J137:L137"/>
    <mergeCell ref="M137:O137"/>
    <mergeCell ref="B138:I138"/>
    <mergeCell ref="J138:L138"/>
    <mergeCell ref="M138:O138"/>
    <mergeCell ref="B134:F134"/>
    <mergeCell ref="J134:L134"/>
    <mergeCell ref="M134:O134"/>
    <mergeCell ref="B135:F135"/>
    <mergeCell ref="J135:L135"/>
    <mergeCell ref="M135:O135"/>
    <mergeCell ref="B131:P131"/>
    <mergeCell ref="B132:D132"/>
    <mergeCell ref="J132:L132"/>
    <mergeCell ref="M132:O132"/>
    <mergeCell ref="B133:I133"/>
    <mergeCell ref="J133:L133"/>
    <mergeCell ref="M133:O133"/>
    <mergeCell ref="B129:F129"/>
    <mergeCell ref="J129:L129"/>
    <mergeCell ref="M129:O129"/>
    <mergeCell ref="B130:F130"/>
    <mergeCell ref="J130:L130"/>
    <mergeCell ref="M130:O130"/>
    <mergeCell ref="B126:P126"/>
    <mergeCell ref="B127:D127"/>
    <mergeCell ref="J127:L127"/>
    <mergeCell ref="M127:O127"/>
    <mergeCell ref="B128:I128"/>
    <mergeCell ref="J128:L128"/>
    <mergeCell ref="M128:O128"/>
    <mergeCell ref="B124:F124"/>
    <mergeCell ref="J124:L124"/>
    <mergeCell ref="M124:O124"/>
    <mergeCell ref="B125:F125"/>
    <mergeCell ref="J125:L125"/>
    <mergeCell ref="M125:O125"/>
    <mergeCell ref="B119:Q119"/>
    <mergeCell ref="B121:P121"/>
    <mergeCell ref="B122:D122"/>
    <mergeCell ref="J122:L122"/>
    <mergeCell ref="M122:O122"/>
    <mergeCell ref="B123:I123"/>
    <mergeCell ref="J123:L123"/>
    <mergeCell ref="M123:O123"/>
    <mergeCell ref="C115:H115"/>
    <mergeCell ref="J115:L115"/>
    <mergeCell ref="M115:O115"/>
    <mergeCell ref="C117:H117"/>
    <mergeCell ref="J117:L117"/>
    <mergeCell ref="M117:O117"/>
    <mergeCell ref="C111:H111"/>
    <mergeCell ref="J111:L111"/>
    <mergeCell ref="M111:O111"/>
    <mergeCell ref="C113:H113"/>
    <mergeCell ref="J113:L113"/>
    <mergeCell ref="M113:O113"/>
    <mergeCell ref="D104:M104"/>
    <mergeCell ref="N104:P104"/>
    <mergeCell ref="C107:H107"/>
    <mergeCell ref="J107:L107"/>
    <mergeCell ref="M107:O107"/>
    <mergeCell ref="C109:H109"/>
    <mergeCell ref="J109:L109"/>
    <mergeCell ref="M109:O109"/>
    <mergeCell ref="D101:M101"/>
    <mergeCell ref="N101:P101"/>
    <mergeCell ref="D102:M102"/>
    <mergeCell ref="N102:P102"/>
    <mergeCell ref="D103:M103"/>
    <mergeCell ref="N103:P103"/>
    <mergeCell ref="K98:M98"/>
    <mergeCell ref="N98:P98"/>
    <mergeCell ref="D99:H99"/>
    <mergeCell ref="K99:M99"/>
    <mergeCell ref="N99:P99"/>
    <mergeCell ref="D100:M100"/>
    <mergeCell ref="N100:P100"/>
    <mergeCell ref="D95:M95"/>
    <mergeCell ref="N95:P95"/>
    <mergeCell ref="B96:B102"/>
    <mergeCell ref="D96:H96"/>
    <mergeCell ref="K96:M96"/>
    <mergeCell ref="N96:P96"/>
    <mergeCell ref="D97:H97"/>
    <mergeCell ref="K97:M97"/>
    <mergeCell ref="N97:P97"/>
    <mergeCell ref="D98:H98"/>
    <mergeCell ref="D92:H92"/>
    <mergeCell ref="K92:M92"/>
    <mergeCell ref="N92:P92"/>
    <mergeCell ref="D93:M93"/>
    <mergeCell ref="N93:P93"/>
    <mergeCell ref="D94:M94"/>
    <mergeCell ref="N94:P94"/>
    <mergeCell ref="D90:H90"/>
    <mergeCell ref="K90:M90"/>
    <mergeCell ref="N90:P90"/>
    <mergeCell ref="D91:H91"/>
    <mergeCell ref="K91:M91"/>
    <mergeCell ref="N91:P91"/>
    <mergeCell ref="D87:H87"/>
    <mergeCell ref="K87:M87"/>
    <mergeCell ref="N87:P87"/>
    <mergeCell ref="D88:M88"/>
    <mergeCell ref="N88:P88"/>
    <mergeCell ref="D89:H89"/>
    <mergeCell ref="K89:M89"/>
    <mergeCell ref="N89:P89"/>
    <mergeCell ref="D85:H85"/>
    <mergeCell ref="K85:M85"/>
    <mergeCell ref="N85:P85"/>
    <mergeCell ref="D86:H86"/>
    <mergeCell ref="K86:M86"/>
    <mergeCell ref="N86:P86"/>
    <mergeCell ref="D82:H82"/>
    <mergeCell ref="K82:M82"/>
    <mergeCell ref="N82:P82"/>
    <mergeCell ref="D83:M83"/>
    <mergeCell ref="N83:P83"/>
    <mergeCell ref="D84:H84"/>
    <mergeCell ref="K84:M84"/>
    <mergeCell ref="N84:P84"/>
    <mergeCell ref="K79:M79"/>
    <mergeCell ref="N79:P79"/>
    <mergeCell ref="D80:H80"/>
    <mergeCell ref="K80:M80"/>
    <mergeCell ref="N80:P80"/>
    <mergeCell ref="D81:H81"/>
    <mergeCell ref="K81:M81"/>
    <mergeCell ref="N81:P81"/>
    <mergeCell ref="R73:R74"/>
    <mergeCell ref="B76:Q76"/>
    <mergeCell ref="B77:B95"/>
    <mergeCell ref="C77:H77"/>
    <mergeCell ref="K77:M77"/>
    <mergeCell ref="N77:P77"/>
    <mergeCell ref="C78:H78"/>
    <mergeCell ref="K78:M78"/>
    <mergeCell ref="N78:P78"/>
    <mergeCell ref="D79:H79"/>
    <mergeCell ref="B73:B74"/>
    <mergeCell ref="C73:H74"/>
    <mergeCell ref="I73:I74"/>
    <mergeCell ref="J73:L74"/>
    <mergeCell ref="M73:O74"/>
    <mergeCell ref="P73:P74"/>
    <mergeCell ref="P67:P68"/>
    <mergeCell ref="R67:R68"/>
    <mergeCell ref="B70:B71"/>
    <mergeCell ref="C70:H71"/>
    <mergeCell ref="I70:I71"/>
    <mergeCell ref="J70:L71"/>
    <mergeCell ref="M70:O71"/>
    <mergeCell ref="P70:P71"/>
    <mergeCell ref="R70:R71"/>
    <mergeCell ref="F46:H46"/>
    <mergeCell ref="I46:K46"/>
    <mergeCell ref="L46:N46"/>
    <mergeCell ref="B67:B68"/>
    <mergeCell ref="C67:H68"/>
    <mergeCell ref="I67:I68"/>
    <mergeCell ref="J67:L68"/>
    <mergeCell ref="M67:O68"/>
    <mergeCell ref="C42:E42"/>
    <mergeCell ref="F42:G42"/>
    <mergeCell ref="J42:L42"/>
    <mergeCell ref="M42:O42"/>
    <mergeCell ref="C43:P43"/>
    <mergeCell ref="B45:Q45"/>
    <mergeCell ref="C39:P39"/>
    <mergeCell ref="C40:E40"/>
    <mergeCell ref="F40:G40"/>
    <mergeCell ref="J40:O40"/>
    <mergeCell ref="C41:E41"/>
    <mergeCell ref="F41:G41"/>
    <mergeCell ref="J41:L41"/>
    <mergeCell ref="M41:O41"/>
    <mergeCell ref="C37:E37"/>
    <mergeCell ref="F37:G37"/>
    <mergeCell ref="J37:L37"/>
    <mergeCell ref="M37:O37"/>
    <mergeCell ref="C38:E38"/>
    <mergeCell ref="F38:G38"/>
    <mergeCell ref="J38:P38"/>
    <mergeCell ref="C35:E35"/>
    <mergeCell ref="F35:G35"/>
    <mergeCell ref="J35:L35"/>
    <mergeCell ref="M35:O35"/>
    <mergeCell ref="C36:E36"/>
    <mergeCell ref="F36:G36"/>
    <mergeCell ref="J36:L36"/>
    <mergeCell ref="M36:O36"/>
    <mergeCell ref="C33:E33"/>
    <mergeCell ref="F33:G33"/>
    <mergeCell ref="J33:L33"/>
    <mergeCell ref="M33:O33"/>
    <mergeCell ref="C34:E34"/>
    <mergeCell ref="F34:G34"/>
    <mergeCell ref="J34:L34"/>
    <mergeCell ref="M34:O34"/>
    <mergeCell ref="C31:E31"/>
    <mergeCell ref="F31:G31"/>
    <mergeCell ref="J31:L31"/>
    <mergeCell ref="M31:O31"/>
    <mergeCell ref="C32:E32"/>
    <mergeCell ref="F32:G32"/>
    <mergeCell ref="J32:L32"/>
    <mergeCell ref="M32:O32"/>
    <mergeCell ref="C29:E29"/>
    <mergeCell ref="F29:G29"/>
    <mergeCell ref="J29:L29"/>
    <mergeCell ref="M29:O29"/>
    <mergeCell ref="C30:E30"/>
    <mergeCell ref="F30:G30"/>
    <mergeCell ref="J30:L30"/>
    <mergeCell ref="M30:O30"/>
    <mergeCell ref="F27:G27"/>
    <mergeCell ref="J27:L27"/>
    <mergeCell ref="M27:O27"/>
    <mergeCell ref="C28:E28"/>
    <mergeCell ref="F28:G28"/>
    <mergeCell ref="J28:L28"/>
    <mergeCell ref="M28:O28"/>
    <mergeCell ref="M24:O24"/>
    <mergeCell ref="C25:E25"/>
    <mergeCell ref="F25:G25"/>
    <mergeCell ref="J25:L25"/>
    <mergeCell ref="M25:O25"/>
    <mergeCell ref="C26:E26"/>
    <mergeCell ref="F26:G26"/>
    <mergeCell ref="J26:L26"/>
    <mergeCell ref="M26:O26"/>
    <mergeCell ref="M21:O21"/>
    <mergeCell ref="C22:P22"/>
    <mergeCell ref="C23:E23"/>
    <mergeCell ref="F23:G23"/>
    <mergeCell ref="J23:L23"/>
    <mergeCell ref="M23:O23"/>
    <mergeCell ref="B20:B42"/>
    <mergeCell ref="C20:E20"/>
    <mergeCell ref="K20:L20"/>
    <mergeCell ref="C21:E21"/>
    <mergeCell ref="F21:G21"/>
    <mergeCell ref="J21:L21"/>
    <mergeCell ref="C24:E24"/>
    <mergeCell ref="F24:G24"/>
    <mergeCell ref="J24:L24"/>
    <mergeCell ref="C27:E27"/>
    <mergeCell ref="C17:E17"/>
    <mergeCell ref="F17:G17"/>
    <mergeCell ref="J17:L17"/>
    <mergeCell ref="M17:O17"/>
    <mergeCell ref="J18:L18"/>
    <mergeCell ref="M18:O18"/>
    <mergeCell ref="C15:E15"/>
    <mergeCell ref="F15:G15"/>
    <mergeCell ref="J15:L15"/>
    <mergeCell ref="M15:O15"/>
    <mergeCell ref="C16:E16"/>
    <mergeCell ref="F16:G16"/>
    <mergeCell ref="J16:L16"/>
    <mergeCell ref="M16:O16"/>
    <mergeCell ref="C13:E13"/>
    <mergeCell ref="F13:G13"/>
    <mergeCell ref="J13:L13"/>
    <mergeCell ref="M13:O13"/>
    <mergeCell ref="C14:E14"/>
    <mergeCell ref="F14:G14"/>
    <mergeCell ref="J14:L14"/>
    <mergeCell ref="M14:O14"/>
    <mergeCell ref="F9:G9"/>
    <mergeCell ref="K9:O9"/>
    <mergeCell ref="P9:Q9"/>
    <mergeCell ref="B11:B17"/>
    <mergeCell ref="C11:E11"/>
    <mergeCell ref="F11:G11"/>
    <mergeCell ref="C12:E12"/>
    <mergeCell ref="F12:G12"/>
    <mergeCell ref="J12:L12"/>
    <mergeCell ref="M12:O12"/>
    <mergeCell ref="B1:R1"/>
    <mergeCell ref="B4:Q4"/>
    <mergeCell ref="E5:H5"/>
    <mergeCell ref="K5:L5"/>
    <mergeCell ref="M5:R5"/>
    <mergeCell ref="C7:E7"/>
    <mergeCell ref="F7:H7"/>
    <mergeCell ref="K7:O7"/>
    <mergeCell ref="P7:R7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portrait" paperSize="9" scale="55" r:id="rId1"/>
  <headerFooter alignWithMargins="0">
    <oddHeader>&amp;L&amp;"Verdana,Regular"&amp;8Помощна таблица за Кандидата&amp;C&amp;"Verdana,Regular"&amp;8ИЗПЪЛНИТЕЛНА АГЕНЦИЯ ПО РИБАРСТВО И АКВАКУЛТУРИ
ДЕФР, ОТДЕЛ "УПРАВЛЕНИЕ НА ПРИОРИТЕТНИ ОСИ&amp;R&amp;"Verdana,Regular"&amp;8Мярка 1.3.
</oddHeader>
    <oddFooter>&amp;C&amp;"Verdana,Regular"&amp;8страница &amp;P</oddFooter>
  </headerFooter>
  <rowBreaks count="3" manualBreakCount="3">
    <brk id="74" max="17" man="1"/>
    <brk id="118" max="17" man="1"/>
    <brk id="1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IARA-CU2</dc:creator>
  <cp:keywords/>
  <dc:description/>
  <cp:lastModifiedBy>IARA-CU2</cp:lastModifiedBy>
  <dcterms:created xsi:type="dcterms:W3CDTF">2009-12-02T13:16:51Z</dcterms:created>
  <dcterms:modified xsi:type="dcterms:W3CDTF">2009-12-02T13:40:26Z</dcterms:modified>
  <cp:category/>
  <cp:version/>
  <cp:contentType/>
  <cp:contentStatus/>
</cp:coreProperties>
</file>