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65" windowWidth="22995" windowHeight="7950"/>
  </bookViews>
  <sheets>
    <sheet name="ОПРСР" sheetId="1" r:id="rId1"/>
  </sheets>
  <definedNames>
    <definedName name="_xlnm._FilterDatabase" localSheetId="0" hidden="1">ОПРСР!$A$4:$L$682</definedName>
    <definedName name="_xlnm.Print_Area" localSheetId="0">ОПРСР!$A$1:$L$683</definedName>
    <definedName name="_xlnm.Print_Titles" localSheetId="0">ОПРСР!$3:$4</definedName>
  </definedNames>
  <calcPr calcId="145621"/>
</workbook>
</file>

<file path=xl/calcChain.xml><?xml version="1.0" encoding="utf-8"?>
<calcChain xmlns="http://schemas.openxmlformats.org/spreadsheetml/2006/main">
  <c r="J150" i="1" l="1"/>
  <c r="J228" i="1" l="1"/>
  <c r="J244" i="1" l="1"/>
  <c r="J141" i="1" l="1"/>
  <c r="J176" i="1" l="1"/>
  <c r="J438" i="1" l="1"/>
  <c r="J121" i="1" l="1"/>
  <c r="J239" i="1" l="1"/>
  <c r="J430" i="1" l="1"/>
  <c r="J251" i="1"/>
  <c r="J311" i="1"/>
  <c r="J229" i="1" l="1"/>
  <c r="J250" i="1"/>
  <c r="J243" i="1"/>
  <c r="J146" i="1" l="1"/>
  <c r="J207" i="1"/>
  <c r="J114" i="1"/>
  <c r="J179" i="1"/>
  <c r="J214" i="1"/>
  <c r="J166" i="1"/>
  <c r="J149" i="1"/>
  <c r="J189" i="1"/>
  <c r="J110" i="1"/>
  <c r="J236" i="1" l="1"/>
  <c r="J482" i="1"/>
  <c r="J185" i="1" l="1"/>
  <c r="J444" i="1" l="1"/>
  <c r="J386" i="1" l="1"/>
  <c r="J133" i="1" l="1"/>
  <c r="J201" i="1" l="1"/>
  <c r="J629" i="1" l="1"/>
  <c r="J580" i="1"/>
  <c r="J290" i="1"/>
  <c r="J270" i="1"/>
  <c r="J434" i="1"/>
  <c r="J451" i="1"/>
  <c r="J466" i="1"/>
  <c r="J409" i="1"/>
  <c r="J408" i="1"/>
  <c r="J389" i="1"/>
  <c r="J358" i="1"/>
  <c r="J418" i="1"/>
  <c r="J431" i="1"/>
  <c r="J443" i="1"/>
  <c r="J429" i="1"/>
  <c r="J343" i="1"/>
  <c r="J395" i="1"/>
  <c r="J403" i="1"/>
  <c r="J424" i="1"/>
  <c r="J402" i="1"/>
  <c r="J383" i="1"/>
  <c r="J462" i="1"/>
  <c r="J435" i="1"/>
  <c r="J413" i="1"/>
  <c r="J249" i="1"/>
  <c r="J253" i="1"/>
  <c r="J248" i="1"/>
  <c r="J433" i="1" l="1"/>
  <c r="J202" i="1" l="1"/>
  <c r="J491" i="1" l="1"/>
  <c r="J489" i="1"/>
  <c r="J181" i="1" l="1"/>
  <c r="J120" i="1" l="1"/>
  <c r="J488" i="1" l="1"/>
  <c r="J487" i="1"/>
  <c r="J272" i="1" l="1"/>
  <c r="J449" i="1" l="1"/>
  <c r="J157" i="1"/>
  <c r="J425" i="1" l="1"/>
  <c r="J219" i="1" l="1"/>
  <c r="J330" i="1" l="1"/>
  <c r="J416" i="1" l="1"/>
  <c r="J503" i="1"/>
  <c r="J464" i="1" l="1"/>
  <c r="J385" i="1" l="1"/>
  <c r="J436" i="1" l="1"/>
  <c r="J168" i="1" l="1"/>
  <c r="J455" i="1" l="1"/>
  <c r="J394" i="1" l="1"/>
  <c r="J678" i="1"/>
  <c r="J632" i="1"/>
  <c r="J616" i="1"/>
  <c r="J615" i="1"/>
  <c r="J591" i="1"/>
  <c r="J564" i="1"/>
  <c r="J465" i="1" l="1"/>
  <c r="J631" i="1"/>
  <c r="J73" i="1" l="1"/>
  <c r="J398" i="1"/>
  <c r="J456" i="1" l="1"/>
  <c r="J439" i="1"/>
  <c r="J440" i="1" l="1"/>
  <c r="J453" i="1"/>
  <c r="J317" i="1"/>
  <c r="J676" i="1"/>
  <c r="J674" i="1"/>
  <c r="J618" i="1" l="1"/>
  <c r="J523" i="1" l="1"/>
  <c r="J119" i="1" l="1"/>
  <c r="J672" i="1" l="1"/>
  <c r="H683" i="1" l="1"/>
  <c r="G683" i="1"/>
  <c r="F683" i="1"/>
  <c r="J683" i="1"/>
</calcChain>
</file>

<file path=xl/comments1.xml><?xml version="1.0" encoding="utf-8"?>
<comments xmlns="http://schemas.openxmlformats.org/spreadsheetml/2006/main">
  <authors>
    <author>Borislav Fikinchev</author>
  </authors>
  <commentList>
    <comment ref="J110" authorId="0">
      <text>
        <r>
          <rPr>
            <b/>
            <sz val="9"/>
            <color indexed="81"/>
            <rFont val="Tahoma"/>
            <family val="2"/>
            <charset val="204"/>
          </rPr>
          <t>Borislav Fikinchev:</t>
        </r>
        <r>
          <rPr>
            <sz val="9"/>
            <color indexed="81"/>
            <rFont val="Tahoma"/>
            <family val="2"/>
            <charset val="204"/>
          </rPr>
          <t xml:space="preserve">
Държавна помощ</t>
        </r>
      </text>
    </comment>
    <comment ref="J114" authorId="0">
      <text>
        <r>
          <rPr>
            <b/>
            <sz val="9"/>
            <color indexed="81"/>
            <rFont val="Tahoma"/>
            <family val="2"/>
            <charset val="204"/>
          </rPr>
          <t>Borislav Fikinchev:</t>
        </r>
        <r>
          <rPr>
            <sz val="9"/>
            <color indexed="81"/>
            <rFont val="Tahoma"/>
            <family val="2"/>
            <charset val="204"/>
          </rPr>
          <t xml:space="preserve">
Държавна помощ</t>
        </r>
      </text>
    </comment>
    <comment ref="J141" authorId="0">
      <text>
        <r>
          <rPr>
            <b/>
            <sz val="9"/>
            <color indexed="81"/>
            <rFont val="Tahoma"/>
            <family val="2"/>
            <charset val="204"/>
          </rPr>
          <t>Borislav Fikinchev:</t>
        </r>
        <r>
          <rPr>
            <sz val="9"/>
            <color indexed="81"/>
            <rFont val="Tahoma"/>
            <family val="2"/>
            <charset val="204"/>
          </rPr>
          <t xml:space="preserve">
Държавна помощ</t>
        </r>
      </text>
    </comment>
    <comment ref="J146" authorId="0">
      <text>
        <r>
          <rPr>
            <b/>
            <sz val="9"/>
            <color indexed="81"/>
            <rFont val="Tahoma"/>
            <family val="2"/>
            <charset val="204"/>
          </rPr>
          <t>Borislav Fikinchev:</t>
        </r>
        <r>
          <rPr>
            <sz val="9"/>
            <color indexed="81"/>
            <rFont val="Tahoma"/>
            <family val="2"/>
            <charset val="204"/>
          </rPr>
          <t xml:space="preserve">
Държавна помощ</t>
        </r>
      </text>
    </comment>
    <comment ref="J149" authorId="0">
      <text>
        <r>
          <rPr>
            <b/>
            <sz val="9"/>
            <color indexed="81"/>
            <rFont val="Tahoma"/>
            <family val="2"/>
            <charset val="204"/>
          </rPr>
          <t>Borislav Fikinchev:</t>
        </r>
        <r>
          <rPr>
            <sz val="9"/>
            <color indexed="81"/>
            <rFont val="Tahoma"/>
            <family val="2"/>
            <charset val="204"/>
          </rPr>
          <t xml:space="preserve">
Държавна помощ</t>
        </r>
      </text>
    </comment>
    <comment ref="J150" authorId="0">
      <text>
        <r>
          <rPr>
            <b/>
            <sz val="9"/>
            <color indexed="81"/>
            <rFont val="Tahoma"/>
            <family val="2"/>
            <charset val="204"/>
          </rPr>
          <t>Borislav Fikinchev:</t>
        </r>
        <r>
          <rPr>
            <sz val="9"/>
            <color indexed="81"/>
            <rFont val="Tahoma"/>
            <family val="2"/>
            <charset val="204"/>
          </rPr>
          <t xml:space="preserve">
Държавна помощ</t>
        </r>
      </text>
    </comment>
    <comment ref="J166" authorId="0">
      <text>
        <r>
          <rPr>
            <b/>
            <sz val="9"/>
            <color indexed="81"/>
            <rFont val="Tahoma"/>
            <family val="2"/>
            <charset val="204"/>
          </rPr>
          <t>Borislav Fikinchev:</t>
        </r>
        <r>
          <rPr>
            <sz val="9"/>
            <color indexed="81"/>
            <rFont val="Tahoma"/>
            <family val="2"/>
            <charset val="204"/>
          </rPr>
          <t xml:space="preserve">
Държавна помощ</t>
        </r>
      </text>
    </comment>
    <comment ref="J179" authorId="0">
      <text>
        <r>
          <rPr>
            <b/>
            <sz val="9"/>
            <color indexed="81"/>
            <rFont val="Tahoma"/>
            <family val="2"/>
            <charset val="204"/>
          </rPr>
          <t>Borislav Fikinchev:</t>
        </r>
        <r>
          <rPr>
            <sz val="9"/>
            <color indexed="81"/>
            <rFont val="Tahoma"/>
            <family val="2"/>
            <charset val="204"/>
          </rPr>
          <t xml:space="preserve">
Държавна помощ</t>
        </r>
      </text>
    </comment>
    <comment ref="J189" authorId="0">
      <text>
        <r>
          <rPr>
            <b/>
            <sz val="9"/>
            <color indexed="81"/>
            <rFont val="Tahoma"/>
            <family val="2"/>
            <charset val="204"/>
          </rPr>
          <t>Borislav Fikinchev:</t>
        </r>
        <r>
          <rPr>
            <sz val="9"/>
            <color indexed="81"/>
            <rFont val="Tahoma"/>
            <family val="2"/>
            <charset val="204"/>
          </rPr>
          <t xml:space="preserve">
Държавна помощ</t>
        </r>
      </text>
    </comment>
    <comment ref="J207" authorId="0">
      <text>
        <r>
          <rPr>
            <b/>
            <sz val="9"/>
            <color indexed="81"/>
            <rFont val="Tahoma"/>
            <family val="2"/>
            <charset val="204"/>
          </rPr>
          <t>Borislav Fikinchev:</t>
        </r>
        <r>
          <rPr>
            <sz val="9"/>
            <color indexed="81"/>
            <rFont val="Tahoma"/>
            <family val="2"/>
            <charset val="204"/>
          </rPr>
          <t xml:space="preserve">
Държавна помощ</t>
        </r>
      </text>
    </comment>
    <comment ref="J214" authorId="0">
      <text>
        <r>
          <rPr>
            <b/>
            <sz val="9"/>
            <color indexed="81"/>
            <rFont val="Tahoma"/>
            <family val="2"/>
            <charset val="204"/>
          </rPr>
          <t>Borislav Fikinchev:</t>
        </r>
        <r>
          <rPr>
            <sz val="9"/>
            <color indexed="81"/>
            <rFont val="Tahoma"/>
            <family val="2"/>
            <charset val="204"/>
          </rPr>
          <t xml:space="preserve">
Държавна помощ</t>
        </r>
      </text>
    </comment>
  </commentList>
</comments>
</file>

<file path=xl/sharedStrings.xml><?xml version="1.0" encoding="utf-8"?>
<sst xmlns="http://schemas.openxmlformats.org/spreadsheetml/2006/main" count="3397" uniqueCount="1128">
  <si>
    <t>ИМЕ НА БЕНЕФИЦИЕНТА</t>
  </si>
  <si>
    <t>ИМЕ НА ПРОЕКТА</t>
  </si>
  <si>
    <t>МЯРКА</t>
  </si>
  <si>
    <t>ОБЛАСТ</t>
  </si>
  <si>
    <t>ДАТА НА ДОГОВОР</t>
  </si>
  <si>
    <t>СУМА НА ОДОБРЕНАТА ИНВЕСТИЦИЯ</t>
  </si>
  <si>
    <t>ОДОБРЕНА БФП ПО ДОГОВОР</t>
  </si>
  <si>
    <t>СРОК ЗА ИЗПЪЛНЕНИЕ</t>
  </si>
  <si>
    <t>СТАТУС НА ПРОЕКТА</t>
  </si>
  <si>
    <t>ЕФР</t>
  </si>
  <si>
    <t>РБ</t>
  </si>
  <si>
    <t>Атлантик АД</t>
  </si>
  <si>
    <t>1.1</t>
  </si>
  <si>
    <t>Бургас</t>
  </si>
  <si>
    <t>ИЗВЪРШЕНО ОКОНЧАТЕЛНО ПЛАЩАНЕ</t>
  </si>
  <si>
    <t>Черноморски щорм ООД</t>
  </si>
  <si>
    <t>Варна</t>
  </si>
  <si>
    <t>Алекс шипс ЕООД</t>
  </si>
  <si>
    <t>ЕТ Ивет- Йордан Кузов</t>
  </si>
  <si>
    <t>Нарязване на риболовен кораб Нептун с външна маркировка ВН 4877 за скрап</t>
  </si>
  <si>
    <t>ЕТ Виктория- Стелиян Николов</t>
  </si>
  <si>
    <t>Нарязване на риболовен кораб  с външна маркировка ВН 3661 за скрап</t>
  </si>
  <si>
    <t>ЕТ Лотос- Валери Жечев</t>
  </si>
  <si>
    <t>Нарязване на риболовен кораб  с външна маркировка ВН 7904 за скрап</t>
  </si>
  <si>
    <t>Макролайн ЕООД</t>
  </si>
  <si>
    <t>Постоянно прекратяване на риболовната дейност риболовен кораб ОРКА</t>
  </si>
  <si>
    <t>Черноморски риболов Бургас АД</t>
  </si>
  <si>
    <t>Постоянно прекратяване на риболовна дейностна  риболовен кораб РК- 31 и предаването му за скрап.</t>
  </si>
  <si>
    <t>Краси фиш ЕООД</t>
  </si>
  <si>
    <t>Нарязване на риболовния кораб ВН 4067 за скрап</t>
  </si>
  <si>
    <t>Електа ЕООД</t>
  </si>
  <si>
    <t>Нарязване на риболовен кораб на скрап с външна маркировка ВН 4569</t>
  </si>
  <si>
    <t xml:space="preserve">Варна </t>
  </si>
  <si>
    <t>Дионисополис фиш ЕООД</t>
  </si>
  <si>
    <t>Скрапиране на риболовен кораб БЧ5285</t>
  </si>
  <si>
    <t>Добрич</t>
  </si>
  <si>
    <t>ЕТ Сигма- Иван Славов</t>
  </si>
  <si>
    <t>Нарязване на риболовен кораб Димчо Карагьозов за скрап</t>
  </si>
  <si>
    <t>Скрапиране на риболовен кораб</t>
  </si>
  <si>
    <t>Делта 2000 ООД</t>
  </si>
  <si>
    <t xml:space="preserve">Нарязване на риболовен кораб Шенщзерс външна маркировка ВН3085 за скрап </t>
  </si>
  <si>
    <t>Калиакра 07 ЕООД</t>
  </si>
  <si>
    <t>Нарязване на риболовния кораб за скрап.</t>
  </si>
  <si>
    <t>ЕТ Сиян- Миглена Павлова</t>
  </si>
  <si>
    <t xml:space="preserve">Нарязване на риболовен кораб Перун 2с външна маркировка ВН4422 за скрап </t>
  </si>
  <si>
    <t>ЕТ Се ла ви- Иван Киров</t>
  </si>
  <si>
    <t>Нарязване на р/к Славино Вн-70 на скрап</t>
  </si>
  <si>
    <t>Екобио ДМ ЕООД</t>
  </si>
  <si>
    <t>Прекратяване риболовнаъа дейност на риболовен кораб Афала</t>
  </si>
  <si>
    <t>Хирам 9 ООД</t>
  </si>
  <si>
    <t>Нарязване на риболовен кораб Хирам КВ5592 за скрап</t>
  </si>
  <si>
    <t>Червенков 65 ЕООД</t>
  </si>
  <si>
    <t>Скрапиране на риболовен кораб КВ5602</t>
  </si>
  <si>
    <t>Скрапиране на риболовен кораб БЧ5159</t>
  </si>
  <si>
    <t>Нарязване на риболовeн кораб за скрап</t>
  </si>
  <si>
    <t>Селин 09 ЕООД</t>
  </si>
  <si>
    <t>Кемикалтрейд ЕООД</t>
  </si>
  <si>
    <t>Прекратяване риболовната дейност на плавателен съд Джоя</t>
  </si>
  <si>
    <t>Нарязване на риболовен кораб на скрап-кораб Феникс, външна маркировка ВН 7150</t>
  </si>
  <si>
    <t>В ПРОЦЕС НА ИЗПЪЛНЕНИЕ</t>
  </si>
  <si>
    <t>Нарязване на риболовен кораб на скрап-кораб Корал, външна маркировка ВН 4640</t>
  </si>
  <si>
    <t>Тотал ЕООД</t>
  </si>
  <si>
    <t>Скрапиране на риболовен кораб  БЧ 5336</t>
  </si>
  <si>
    <t>Чупринов 65 ЕООД</t>
  </si>
  <si>
    <t xml:space="preserve">Нарязване на риболовен кораб за скрап </t>
  </si>
  <si>
    <t>Естуар ЕООД</t>
  </si>
  <si>
    <t>Нико 1968 ЕООД</t>
  </si>
  <si>
    <t xml:space="preserve">Скрапиране на риболовен кораб КВ 5566 Тримона </t>
  </si>
  <si>
    <t>Север риба мекс 2 ООД</t>
  </si>
  <si>
    <t xml:space="preserve">Нарязване на риболовен кораб ШБ 5876 за скрап </t>
  </si>
  <si>
    <t>Русалка 06 ООД</t>
  </si>
  <si>
    <t xml:space="preserve">Постоянно прекратяване нариболовни дейности чрез нарязване на риболовен кораб Русалка 06 за скрап </t>
  </si>
  <si>
    <t>ЕТ Мелиха Хасанова- Мелинда</t>
  </si>
  <si>
    <t>Скрапиране на  риболовен кораб КВ 5410</t>
  </si>
  <si>
    <t>Хермес 2010 ЕООД</t>
  </si>
  <si>
    <t xml:space="preserve">Нарязване на риболовен кораб ВН 3774 Хермес 2 за скрап </t>
  </si>
  <si>
    <t>Лавина 85 ЕООД</t>
  </si>
  <si>
    <t xml:space="preserve">Скрапиране на  риболовен кораб ШБ 5900 </t>
  </si>
  <si>
    <t>Скарпиране на риболовeн кораб ШБ 5755</t>
  </si>
  <si>
    <t>Транс Болкан дизайн ЕООД</t>
  </si>
  <si>
    <t xml:space="preserve">Прекратяване на риболовната дейност на плавателен кораб Юпитер 55 </t>
  </si>
  <si>
    <t>Кристи 2012 ЕООД</t>
  </si>
  <si>
    <t>Постоянно прекратяване на риболовни дейности за риболовен кораб КРИСТИ с външна маркировка ВН4983</t>
  </si>
  <si>
    <t>Марго 55 ЕООД</t>
  </si>
  <si>
    <t>Скрапиране на моторна лодка</t>
  </si>
  <si>
    <t>Калиакра 12 ООД</t>
  </si>
  <si>
    <t>Амброзия- РП ЕООД</t>
  </si>
  <si>
    <t xml:space="preserve">Нарязване на риболовен кораб ВН 4186 за скрап </t>
  </si>
  <si>
    <t>Мистрал 04 ООД</t>
  </si>
  <si>
    <t>Скарпиране на риболовeн кораб Перун ПР 242</t>
  </si>
  <si>
    <t>Геолена ООД</t>
  </si>
  <si>
    <t>Скарпиране на риболовeн кораб Бс 955</t>
  </si>
  <si>
    <t>ЕТ  Атанас Статев</t>
  </si>
  <si>
    <t>Публична помощ за постоянно прекратяване на риболовни дейности</t>
  </si>
  <si>
    <t>Скрапиране на риболовен кораб ШБ 5922</t>
  </si>
  <si>
    <t>ЕТ Илия Кискинов</t>
  </si>
  <si>
    <t>Нарязване на риболовен кораб Бс 254 на скрап</t>
  </si>
  <si>
    <t>Скрапиране на риболовен кораб  НС 310</t>
  </si>
  <si>
    <t>Север- експорт ООД</t>
  </si>
  <si>
    <t xml:space="preserve">"Нарязване на риболовен кораб за скрап ШБ 5721" </t>
  </si>
  <si>
    <t>Харасимов ООД</t>
  </si>
  <si>
    <t xml:space="preserve">"Нарязване на риболовен кораб за скрап ВН 7682" </t>
  </si>
  <si>
    <t>Сами- 2004 ЕООД</t>
  </si>
  <si>
    <t xml:space="preserve">"Скрапиране на риболовен кораб  Свети георги с външна маркировка ПМ 229" </t>
  </si>
  <si>
    <t>Карел - ТГ ООД</t>
  </si>
  <si>
    <t xml:space="preserve">"Нарязване на риболовен  кораб НС 505 "Карел" за скрап" </t>
  </si>
  <si>
    <t>НАРЯЗВАНЕ НА РИБОЛОВЕН КОРАБ ВН 3281 ЗА СКРАП</t>
  </si>
  <si>
    <t>Нарязване на риболовен кораб "Орион" рег. № ВН3911 за скрап</t>
  </si>
  <si>
    <t>Болата 76 ЕООД</t>
  </si>
  <si>
    <t>"Скрапиране на кораб КВ 5601"</t>
  </si>
  <si>
    <t>Жечев фиш ЕООД</t>
  </si>
  <si>
    <t>Нарязване на риболовен кораб за скраб - "ВАТ" ВН 3914</t>
  </si>
  <si>
    <t>ЕТ Бари Илиян Денов</t>
  </si>
  <si>
    <t>Нарязване на риболовен кораб БС 1546 „Калиакра“ на скрап”</t>
  </si>
  <si>
    <t>Астера 2 ООД</t>
  </si>
  <si>
    <t>Скрапиране на риболовен кораб НС - 716 "Астера"</t>
  </si>
  <si>
    <t>Окдар ЕООД</t>
  </si>
  <si>
    <t>Скрапиране на плавателен съд рибарска лодка ШБ 57-22</t>
  </si>
  <si>
    <t>Малев- 57 ЕООД</t>
  </si>
  <si>
    <t>Скрапиране на моторна лодка КВ 5443 Екрене</t>
  </si>
  <si>
    <t>Бизоне фиш ООД</t>
  </si>
  <si>
    <t>Нарязване на риболовен кораб за скраб с външна маркировка КВ 5530.</t>
  </si>
  <si>
    <t>ЕТ Паолина- Панайот Панайотов</t>
  </si>
  <si>
    <t>Скрапиране на риболовна лодка ВН 46-23</t>
  </si>
  <si>
    <t xml:space="preserve">Скрапиране на риболовна лодка КВ 55-29 на ET "Полина - Панайот Панайотови" </t>
  </si>
  <si>
    <t xml:space="preserve">Нарязване на риболовен кораб ВН 3456 за скраб </t>
  </si>
  <si>
    <t>Афала- 1 ЕООД</t>
  </si>
  <si>
    <t>Скрапиране на риболовен кораб "Бриз" ВН 8010</t>
  </si>
  <si>
    <t xml:space="preserve">„Нарязване на риболовен 
кораб КВ 5606 за скрап” </t>
  </si>
  <si>
    <t>Лот мениджмънт ООД</t>
  </si>
  <si>
    <t>СКРАПИРАНЕ НА 
РК СКАТ ВН 3999</t>
  </si>
  <si>
    <t xml:space="preserve">Добрич </t>
  </si>
  <si>
    <t>ЕТ Дарко 71 - Дарин Събев</t>
  </si>
  <si>
    <t>„СКРАПИРАНЕ НА 
ПЛАВАТЕЛЕН СЪД 
ШБ 5737“</t>
  </si>
  <si>
    <t>СКРАПИРАНЕ НА 
ПЛАВАТЕЛЕН СЪД  КВ 5588</t>
  </si>
  <si>
    <t>ЕЛНЕЗА ООД</t>
  </si>
  <si>
    <t>„СКРАПИРАНЕ НА 
РИБОЛОВЕН СЪД
БЧ 5180”</t>
  </si>
  <si>
    <t>ЕТ Георги Ников- Оникс</t>
  </si>
  <si>
    <t>Нарязване на кораб за скраб
ВН 4633</t>
  </si>
  <si>
    <t>Нептун- 2007 ЕООД</t>
  </si>
  <si>
    <t>„СКРАПИРАНЕ НА ПЛАВАТЕЛЕН СЪД КВ 5608“</t>
  </si>
  <si>
    <t>ЕТ Борис-Б-Борис Борисов</t>
  </si>
  <si>
    <t>Скрапиране на 
моторна лодка 
КОНДОР КВ 5631</t>
  </si>
  <si>
    <t>Eлеонора Транс ООД</t>
  </si>
  <si>
    <t xml:space="preserve">Нарязване на риболовен кораб "ЕВА" за скраб
</t>
  </si>
  <si>
    <t>ЕТ Таук- Лиман Йордан Калоянов</t>
  </si>
  <si>
    <t>Скрапиране на 
риболовна лодка 
КВ 5504</t>
  </si>
  <si>
    <t>Море 2012 ЕООД</t>
  </si>
  <si>
    <t>Скрапиране на 
риболовен кораб 
ПМ-117 "Море"</t>
  </si>
  <si>
    <t xml:space="preserve">Скрапиране на моторна лодка ЗИНА КВ 5619” 
</t>
  </si>
  <si>
    <t>Маями КПД 1996 ЕООД</t>
  </si>
  <si>
    <t>„Нарязване на риболовен кораб ВН 3101 за скрап“</t>
  </si>
  <si>
    <t>АНУЛИРАНО ЗАДЪЛЖЕНИЕ ПО ДОГОВОР</t>
  </si>
  <si>
    <t>Кария фиш ООД</t>
  </si>
  <si>
    <t>Закупуване на оборудване с цел повишаване селективността на риболовните уреди.</t>
  </si>
  <si>
    <t>1.3</t>
  </si>
  <si>
    <t>Подобряване на селективността чрез закупуване и подмяна на риболовните уреди.</t>
  </si>
  <si>
    <t>СД Динг Павлови и Сие</t>
  </si>
  <si>
    <t>Морски риболов Несебър ООД</t>
  </si>
  <si>
    <t>Ремонт на гребен вал, смяна на втулки, почистване, ремонт и боядисване на подводната част на РК29</t>
  </si>
  <si>
    <t>СД Динг Павлови и сие</t>
  </si>
  <si>
    <t>Закупуване и монтаж на навигационна апаратура на Р/К ХЕРСОН</t>
  </si>
  <si>
    <t>Кораборемонт, докуване и подмяна на навигационна апаратура и гасене с СО2 в МО на РК37, Рег.№255</t>
  </si>
  <si>
    <t>Капитан Петко- Каварна ЕООД</t>
  </si>
  <si>
    <t>Подмяна на двигател на лодка КВ 6200</t>
  </si>
  <si>
    <t>Кораборемонт, докуване и подмяна на навигационна апаратура и пожарогасене в МО на РК 27, Рег.№ БС 290</t>
  </si>
  <si>
    <t>Капа ООД</t>
  </si>
  <si>
    <t>2.1</t>
  </si>
  <si>
    <t>Феруница ЕООД</t>
  </si>
  <si>
    <t>Разширяване на производствения капацитет на пъстървово стопанство Феруница, гр. Якоруда</t>
  </si>
  <si>
    <t>Благоевград</t>
  </si>
  <si>
    <t>Бляк сий шелс ООД</t>
  </si>
  <si>
    <t>Модернизация и разширение на ферма за морски аквакултури - ченоморски миди.</t>
  </si>
  <si>
    <t>Еко фиш ООД</t>
  </si>
  <si>
    <t>Специализиран комплекс за изкуствено размножаване и отглеждане на стопански и застрашени от изчезване видове риби.</t>
  </si>
  <si>
    <t>Пловдив</t>
  </si>
  <si>
    <t>Дълбока ООД</t>
  </si>
  <si>
    <t>Изграждане на трети етап на ферма от подводен тип за производство на култивирани миди.</t>
  </si>
  <si>
    <t>Ейнджъл дайвърс ООД</t>
  </si>
  <si>
    <t>Денико 2007 ООД</t>
  </si>
  <si>
    <t>Ремонтни дейности на яз. с. Звезда, предназначен за отглеждане на аквакултури. Ремонтни дейности на яз. с. Кардам, предназначен за отглеждане на аквакултури.</t>
  </si>
  <si>
    <t>Търговище</t>
  </si>
  <si>
    <t>Пластек ООД</t>
  </si>
  <si>
    <t>Изграждане на садково стопанство на яз. Сивата вода, община Хасково.</t>
  </si>
  <si>
    <t>Хасково</t>
  </si>
  <si>
    <t>Аквафиш Пазарджик ООД</t>
  </si>
  <si>
    <t>Технологичен проект за разширяване на рибовъдна ферма за производство на есетрови видове.</t>
  </si>
  <si>
    <t>Пазарджик</t>
  </si>
  <si>
    <t>Ер де ес къмпани ООД</t>
  </si>
  <si>
    <t>София</t>
  </si>
  <si>
    <t>ЕТ Тодор Стаматов</t>
  </si>
  <si>
    <t>Изграждане на мидена ферма за култивирана черна мида, етап състоящ се от 30 броя дълги линии в района на залива на къмпинг Каваците гр. Созопол, общ. Созопол, обл. Бургас</t>
  </si>
  <si>
    <t>Бул аква фиш ООД</t>
  </si>
  <si>
    <t>Изграждане на ферма за интензивно отглеждане на аквакултури - рециркулационна система, село Славеево, община Добричка</t>
  </si>
  <si>
    <t>ЕТ Ник 60- Недялко Колаксъзов</t>
  </si>
  <si>
    <t xml:space="preserve">Увеличаване и модернизация на рибопроизводството на ЕТ НИК-60  </t>
  </si>
  <si>
    <t>Смолян</t>
  </si>
  <si>
    <t>Спакал ЕООД</t>
  </si>
  <si>
    <t>Изграждане и оборудване на ферма за аквакултури в плаващи мрежени клетки (садки) в язовир Александър Стамболийски, садкова инсталация Спакал</t>
  </si>
  <si>
    <t>В. Търново</t>
  </si>
  <si>
    <t>Яна ЕООД</t>
  </si>
  <si>
    <t>Изграждане и оборудване на ферма за аквакултури в плаващи мрежени клетки (садки) в язовир Александър Стамболийски, садкова инсталация Яна за интензивно отглеждане на риба</t>
  </si>
  <si>
    <t>Хеда ООД</t>
  </si>
  <si>
    <t>Система за аерация на пъстървово стопанство Чудните мостове, с. Забърдо, община Чепеларе</t>
  </si>
  <si>
    <t>Унимекс ЕООД</t>
  </si>
  <si>
    <t>Изграждане и оборудване на садкова инсталация УНИМЕКС в язовир Доспат</t>
  </si>
  <si>
    <t>Хепи фиш ООД</t>
  </si>
  <si>
    <t>Изграждане на рибовъдна ферма ХЕПИ ФИШ за отглеждане на пъстървови видове</t>
  </si>
  <si>
    <t>Сливен</t>
  </si>
  <si>
    <t>Дуплекс- АХ ЕООД</t>
  </si>
  <si>
    <t>Изграждане и оборудване на садкова ферма ДУПЛЕКС - АХ за риборазвъждане на пъстърва в акваторията на яз. Достап, в землището на гр. Сърница, местността Орлино, община Велинград, област Пазарджик</t>
  </si>
  <si>
    <t>Блек сий мъсълс ЕООД</t>
  </si>
  <si>
    <t>Изграждане на мидена ферма за култивиране на черни миди.</t>
  </si>
  <si>
    <t>Емона сии фарм ООД</t>
  </si>
  <si>
    <t>Изграждане на мидена ферма за култивирана черна морска мида, състояща се от 30 броя линии в района югоизточно от нос Емине, гр. Несебър, общ. Несебър, обл. Бургас</t>
  </si>
  <si>
    <t>Морски дарове ООД</t>
  </si>
  <si>
    <t>Мидена ферма в района на залив Аля, южно от маслен нос, община Приморско.</t>
  </si>
  <si>
    <t>Весим 2000 ЕООД</t>
  </si>
  <si>
    <t>Изграждане и оборудване на ферма за аквакултури в плаващи мрежени клетки /садки/ в яз. Батак /Садкова инсталация Весим за интензивно отглеждане на риба/</t>
  </si>
  <si>
    <t>Екотур 2006 ООД</t>
  </si>
  <si>
    <t>Изграждане на водоем за рибовъдство - яз. Кремен</t>
  </si>
  <si>
    <t>Салвелинус рея фиш КД</t>
  </si>
  <si>
    <t>Модернизация на съществуваща садкова база яз. Доспат</t>
  </si>
  <si>
    <t>Д.А.В. ЕООД</t>
  </si>
  <si>
    <t>Изграждане и оборудване на ферма за аквакултури в плаващи мрежени клетки (садки) в яз. Батак. Садкова инсталация ДАВ за отглеждане на бяла риба и шаран.</t>
  </si>
  <si>
    <t>Ихтио 2008 ООД</t>
  </si>
  <si>
    <t>Реконструкция и модернизация на Пъстървово стопанство -град Пещера</t>
  </si>
  <si>
    <t>Трансимпекс АД</t>
  </si>
  <si>
    <t>Технологично оборудване за увеличаване на капацитета на мидена ферма на фирма Морски дарове ООД</t>
  </si>
  <si>
    <t>Елсед ООД</t>
  </si>
  <si>
    <t>Изграждане на сладководна база за отглеждане на студенолюбиви риби в язовир Цонево, община Дългопол, област Варна</t>
  </si>
  <si>
    <t>ЕТ Дас алфа- Дарина Вантова</t>
  </si>
  <si>
    <t>Изграждане на садкова инсталация за отглеждане на риба в плаващи мрежени клетки (садки) в яз. Въча, намираща се в акваторията на яз. Въча, землището на с. Осиково, местност Раздол, общ. Девин, обл. Смолян</t>
  </si>
  <si>
    <t>Лагуна 2001 ЕООД</t>
  </si>
  <si>
    <t>Рибовъдно стопанство за отглеждане на риба в плаващи мрежени клетки (садки) в яз. Мали лаг, землището на гр. Ботевград, община Ботевград.</t>
  </si>
  <si>
    <t>Езеро ООД</t>
  </si>
  <si>
    <t>Модернизиране на рибовъдна ферма за шаран, толстолоб и бял амур чрез реконструкция на подпорна дига</t>
  </si>
  <si>
    <t>Враца</t>
  </si>
  <si>
    <t>Тунджа 73 ЕООД</t>
  </si>
  <si>
    <t>Модернизация на рибовъдно стопанство Тунджа-73 ЕООД чрез закупуване на оборудване /система/ за наблюдение и контрол, с цел подпомагане на традиционните аквакултурни дейности.</t>
  </si>
  <si>
    <t>Стара Загора</t>
  </si>
  <si>
    <t>Аква фууд ЕООД</t>
  </si>
  <si>
    <t>Мидена ферма Аква Фууд</t>
  </si>
  <si>
    <t>Изграждане на лодка - тип катамаран за обработка на култивирана мида</t>
  </si>
  <si>
    <t>Вигор ЕООД</t>
  </si>
  <si>
    <t>Реконструкция и модернизация на яз. Кюлевча</t>
  </si>
  <si>
    <t>Шумен</t>
  </si>
  <si>
    <t>Модернизация, разширение и повишаване на производствените мощности на ферма за морски аквакултури - черноморски миди</t>
  </si>
  <si>
    <t>Закупуване на морска подвижна техника за обслужване на миденото стопанство и машини за първична преработка на готовата мидена продукция</t>
  </si>
  <si>
    <t>Изграждане на мидена ферма за култивирана черна мида, етап състоящ се от 60 броя дълги линии в района на залива на къмпинг Каваците гр. Созопол, общ. Созопол, обл. Бургас</t>
  </si>
  <si>
    <t>Си ем ди интернешънъл ЕООД</t>
  </si>
  <si>
    <t>Изграждане на ферма за интензивно отглеждане на аквакултури - рециркулационна система в град Кубрат, област Разград</t>
  </si>
  <si>
    <t>Био аква ферм ЕООД</t>
  </si>
  <si>
    <t>Изграждане на ферма за култивиране на Черна Мида Био Аква ФермЕООД</t>
  </si>
  <si>
    <t>Шато ООД</t>
  </si>
  <si>
    <t>Модернизация и разширяване на ферми за отглеждане на черна култивирана ченоморска мида.</t>
  </si>
  <si>
    <t>Т- Инвест ЕООД</t>
  </si>
  <si>
    <t>Възстанповяване на рибарник в с.Сандово, община Русе</t>
  </si>
  <si>
    <t>Силистра</t>
  </si>
  <si>
    <t>Реконструкция на стопанство за производство на зарибителен материалв село Кардам,Община попово</t>
  </si>
  <si>
    <t xml:space="preserve">ЕТ Титан- Йордан Черпоков </t>
  </si>
  <si>
    <t>Технологичен проект за изграждане на рибовъдна ферма за култивиране на шаран в мрежени клетки</t>
  </si>
  <si>
    <t>Аквалидер ООД</t>
  </si>
  <si>
    <t>Рибовъдна ферма за изкуствено отглеждане на потомства от есетрови риби</t>
  </si>
  <si>
    <t>Трансимпекс фишинг ЕООД</t>
  </si>
  <si>
    <t>Изграждане и обурудване на мидена ферма за отглеждане на култивирана черноморска мида(mutilus galloprovincialism lam)</t>
  </si>
  <si>
    <t>Миртал ООД</t>
  </si>
  <si>
    <t>Изграждане и обурудване на ферма за аквакултури-садкова ферма миртал за отглеждане на риба в плаващи мрежени клетки (садки) в акваторията на язовир Шаварна, в землището на с. Одърне, община Пордим, област Плевен</t>
  </si>
  <si>
    <t>Ловеч</t>
  </si>
  <si>
    <t>Еко хидро 90 ООД</t>
  </si>
  <si>
    <t>Изграждане и оборудване на ферма за аквакултури-садкова инсталация ЕКО-ХИДРОзаотглеждане на риба в плаващи мрежени клетки (садки) в акваторията на язовир Танова Могила и брегова база за отглеждане и продажба на риба</t>
  </si>
  <si>
    <t>Блек сии фудс ООД</t>
  </si>
  <si>
    <t>Изграждане и обурудване на обект за морски аквакултури-ферма (инсталация) за култивиране на черноморски миди Транс Топола</t>
  </si>
  <si>
    <t>Пандо Аспарухов Любенов</t>
  </si>
  <si>
    <t>Изграждане на пъстървово стопанство Лиляново</t>
  </si>
  <si>
    <t>Роял фиш ООД</t>
  </si>
  <si>
    <t>Изграждане на база за интензивно култивиране на аквабионти</t>
  </si>
  <si>
    <t>Велико 
Търново</t>
  </si>
  <si>
    <t>Елмет ЕООД</t>
  </si>
  <si>
    <t>Предприятие заотглеждане на риба в циркулационни води в с. Баня, общ. Панагюрище, обл. Пазарджик</t>
  </si>
  <si>
    <t>Инертни материали ООД</t>
  </si>
  <si>
    <t>Изграждане на рибовъдна ферма за производство на шаранови и есетрови видове</t>
  </si>
  <si>
    <t>Еко алгае ООД</t>
  </si>
  <si>
    <t>Изграждане рециркулационна инсталанция за производство на водорасли</t>
  </si>
  <si>
    <t>Русалка ВТ АД</t>
  </si>
  <si>
    <t>Реконструкция и модернизация на акваферма за производство на зарибителен материал от шаранови и деликатесни видове риба</t>
  </si>
  <si>
    <t>Еко енргия Чипровци</t>
  </si>
  <si>
    <t>Изграждане на комбинирано рибно стопанство за отглеждане на европейски сом и шаран в яз. Мартиново, община Чипровци</t>
  </si>
  <si>
    <t>Монтана</t>
  </si>
  <si>
    <t>Агротексим ЕООД</t>
  </si>
  <si>
    <t>Реконструкция на рибовъдно стопанство в УПИ I, кв. 1, в землището на с. Беден, общ. Девин</t>
  </si>
  <si>
    <t>Магура турс ООД</t>
  </si>
  <si>
    <t>Реконструкция и модернизация на пълносистемно стопанство за аквакултури затворена рециркулационна система с. Стакевци, общ. Белоградчик</t>
  </si>
  <si>
    <t>Каро трейдинг ООД</t>
  </si>
  <si>
    <t>Рибовъдна ферма на язовир Рапонкьов бряг в землището на с. Сливовик, общ. Медковец</t>
  </si>
  <si>
    <t>Изграждане на риболюпилня за интензивно отглеждане на аквакултури-костурови и други деликатесни видове риби в рециркулационна системас. Славеево, община добричка</t>
  </si>
  <si>
    <t>Биоиновейтив АД</t>
  </si>
  <si>
    <t>Предприятие за култивиране и обработка на микроводорасли</t>
  </si>
  <si>
    <t>Профитера ООД</t>
  </si>
  <si>
    <t>Технологичен проект за изграждане на рибовъдна ферма Профитера за култивиране на шаранови риби</t>
  </si>
  <si>
    <t>Изграждане на мидена ферма за култивирана черна морска мида, състояща се от 30 броя линии в района югоизточно от нос Емине, гр. Несебър, обл. Бургас</t>
  </si>
  <si>
    <t>Фиш инвест ООД</t>
  </si>
  <si>
    <t>Изграждане и оборудване на нов обект за аквакултури Садекова инсталация за интензивно отглеждане на риба в язовир Огоста</t>
  </si>
  <si>
    <t>Фиш фарм БГ ЕООД</t>
  </si>
  <si>
    <t>Изграждане на ферма за култивиране на змиорка Фиш фарм БГ</t>
  </si>
  <si>
    <t>Шаварна биопарк ООД</t>
  </si>
  <si>
    <t>Смарт 5 ЕООД</t>
  </si>
  <si>
    <t>Комбинирано рибно стопанство за отглеждане на европейски сом и шаран - язовир "Бели брег"</t>
  </si>
  <si>
    <t>Форест груп ЕООД</t>
  </si>
  <si>
    <t>„Разширение и допълнително оборудване на съществуваща ферма за аквакултури – садкова инсталация „Жълтата река“ за отглеждане на риба в мрежени клетки (садки) в акваторията на язовир „Жребчево“, в местността „Жълтата река“, в землището на с. Паничерево, общ. Гурково, обл.  Стара Загора“</t>
  </si>
  <si>
    <t>Рибовъдство Острица ООД</t>
  </si>
  <si>
    <t>Възстановяване на съществуваща рибовъдна ферма за топлолюбиви видове риби в ПИ 000096, землище с Острица, ЕКАТТЕ 54362, общ. Две могили"</t>
  </si>
  <si>
    <t>Русе</t>
  </si>
  <si>
    <t>Гив ООД</t>
  </si>
  <si>
    <t>Разширение и модернизация на съществуващи рибарници на "ГИВ" ООД</t>
  </si>
  <si>
    <t>Пирин строй еоод</t>
  </si>
  <si>
    <t>„ИЗГРАЖДАНЕ НА ПЪСТЪРВОВО СТОПАНСТВО С. БАНЯ, ОБЩИНА РАЗЛОГ”</t>
  </si>
  <si>
    <t>Пир импекс ЕООД</t>
  </si>
  <si>
    <t>"Технологичен проект за реконструкция и модернизация на рибовъдна ферма за топлолюбиви видиве риби"</t>
  </si>
  <si>
    <t>Аква стар КО ООД</t>
  </si>
  <si>
    <t>"Изграждане и оборудване на ферма за аквакултури - инсталация за отглеждане на култивирана мида в акваторията на Черно море, югозападно от гр. Каварна, землището на гр. Каварна, община Каварна, об;аст Добрич, код на водното тяло BG2BB000C004 - мидена ферма "Аквастар ко"</t>
  </si>
  <si>
    <t>Първанов и сие ЕООД</t>
  </si>
  <si>
    <t>Съоръжение за развъждане, отглеждане и продажба на зарибител в язовир СКОКЪТ в землището на с. Скобелево, община Ловеч</t>
  </si>
  <si>
    <t>Троут Фарм ЕООД</t>
  </si>
  <si>
    <t>Многофункционална ферма за култивиране на риба и други водни организми,чрез използване на рециркулационна и хидропонна технологии</t>
  </si>
  <si>
    <t>ЕТ Димитър Керемидчиев</t>
  </si>
  <si>
    <t>"Изграждане на рибовъдно стопанство за отглеждане на риба в плаващи мрежени клетки (садки) в язовир "Княжево" замлището на с. Синапово и с. Капитан Петко войвода - община Тополовград"</t>
  </si>
  <si>
    <t>Унимилк ЕООД</t>
  </si>
  <si>
    <t>Производство на биомаса от 
водорасли във фотобиореактор</t>
  </si>
  <si>
    <t>ЕТ  Красимир Георгиев</t>
  </si>
  <si>
    <t>РЕКОНСТРУКЦИЯ, МОДЕРНИЗАЦИЯ 
И РАЗШИРЯВАНЕ НА РИБОВЪДНА 
ФЕРМА ЗА ТОПЛОЛЮБИВИ И 
ДЕЛИКАТЕСНИ ВИДОВЕ РИБИ
 В ПИ 014082 В ЗЕМЛИЩЕТО 
НА С .РАДЕВО, ОБЩ. НОВА ЗАГОРА”</t>
  </si>
  <si>
    <t>Акваресурс ЕООД</t>
  </si>
  <si>
    <t>Изграждане на комбинирано
 поликултурно рибовъдно 
стопанство за шаран и сом в 
язовир "Каменец", община Пордим, област Плевен</t>
  </si>
  <si>
    <t>Ихтио 2008- ООД</t>
  </si>
  <si>
    <t>"Реконструкция и модернизация на землени басейни номер 3,4,5,6,7,8 и 13 за отглеждане на пъстървови видове при естествени условия с естествена храна"</t>
  </si>
  <si>
    <t>Фишбон ООД</t>
  </si>
  <si>
    <t>"Преустройство на съществуващи
 овчарници във ферма 
за отглеждане на риба и
 предприятие за преработка 
на риба и рибни отпадъци 
в ПИ 039314,местност Гл.Бърдо
/Папаратта в землището 
с.Баня, общ.Панагюрище, 
обл.Пазарджик, Подобект: 
Ферма за отглеждане на 
риба -Рибарник 2 ,
Рибарник 3 и люпилна,
 Подобект: Автономна 
хибридна електроцентрала”,</t>
  </si>
  <si>
    <t>Елсед Варна АД</t>
  </si>
  <si>
    <t>"Изграждане на ограда 
по външни граници в ПИ 000011 
в землището на с. Гроздьово /местност Рибарника/, община Долни Чифлик и закупуване на производствено оборудване”</t>
  </si>
  <si>
    <t>Меджик роуз ООД</t>
  </si>
  <si>
    <t>Фотобиореактор за 
производство на 
водораслова биомаса в УПИ XXXI, kв. 60, гр. Септември</t>
  </si>
  <si>
    <t>ЕТ Фани- Мирослав Шопов</t>
  </si>
  <si>
    <t>"Модернизация на есетрово садково стопанство    ЕТ „Фани - Мирослав Шопов“ Яз. „Кърджали“</t>
  </si>
  <si>
    <t>Кохо ферм ООД</t>
  </si>
  <si>
    <t>Пристройка и преустройство на 
стопански сгради в рибовъдно стопанство за отглеждане на сьомга по рециркулационен споспб в ПИ 000583, стопански двор на с. Горно окол, общ. Самоков, обл. Софийска"</t>
  </si>
  <si>
    <t>Алгае фарм АД</t>
  </si>
  <si>
    <t>"Изграждане на оранжерии за отглеждане на водорасли"</t>
  </si>
  <si>
    <t>Алгае ООД</t>
  </si>
  <si>
    <t>Фермаза масово фотоавтотрофно 
култивиране на микроводорасли
 в оранжериен комплекс 18715 м2 
в ПИ № 065015 и 066002 
в местността "Реката", 
землище на с. Кромидово, община Петрич"</t>
  </si>
  <si>
    <t>Дитекс -ДА ЕООД</t>
  </si>
  <si>
    <t>„Подобряване и поддържане в изправност на съществуващите хидротехнически съоръжения на язовир Карайсен, включително басейново рибовъдно стопанство под язовира в землището на с. Карайсен, община Павликени”</t>
  </si>
  <si>
    <t xml:space="preserve">Акваекологичен план за 
опазване на околната среда 
на територията на рибовъдно стопанство Скравена, община Ботевград, област Софийска </t>
  </si>
  <si>
    <t>2.2</t>
  </si>
  <si>
    <t>Сертифициране на Унимекс ЕООД от EMAS. Прилагане на схема за въвеждане на система за упр.на околната среда и одит</t>
  </si>
  <si>
    <t>Мичик ООД</t>
  </si>
  <si>
    <t>Разширяване и модернизация на рибопреработвателно предприятие в село Слънчево /Варненска област/ чрез изграждане и оборудване на нова хладилна база и закупуване на специализирана транспортна техника</t>
  </si>
  <si>
    <t>2.6</t>
  </si>
  <si>
    <t>Крез мар сийфудс ООД</t>
  </si>
  <si>
    <t>Изграждане на цех за преработка на риба и хладилен склад за риба и рибни продукти.</t>
  </si>
  <si>
    <t>ЕТ Алекс- Александър Христов Спасов</t>
  </si>
  <si>
    <t>Изграждане на цех за преработка на рибас хладилен склад в УПИ 1 кв 47-а,местност Враждебна -ЮГ</t>
  </si>
  <si>
    <t xml:space="preserve">София, </t>
  </si>
  <si>
    <t>Три морета ЕООД</t>
  </si>
  <si>
    <t>Предприятие за производство на рибни изделия от първично преработена риба в УПИ -Плодекс, квартал 112,град Карлово,област Пловдив</t>
  </si>
  <si>
    <t>Диавена ООД</t>
  </si>
  <si>
    <t>Въвеждане на информационна сиситема за автоматизиране на производствената дейност във фирма Диавена ООД</t>
  </si>
  <si>
    <t xml:space="preserve">Предприятие за първична обработка и филетиране на риба в с. Баня, общ. Панагюрище, обл. Пазарджик </t>
  </si>
  <si>
    <t>Изграждане на сграда/цех/ за обработка и преработка на аквакултури  в с. Славеево, общ. Добричка</t>
  </si>
  <si>
    <t>Предприятие за култивиране и обработка на микроводорасли - Етап 2 /обработка/</t>
  </si>
  <si>
    <t>Дагон фиш ООД</t>
  </si>
  <si>
    <t>Изграждане на предприятие за преработка на риба гр. Брезово</t>
  </si>
  <si>
    <t>"Изграждане на нова рибопреработвателна единица - предприятие за преработка на прясна и охладена риба с административна сграда"</t>
  </si>
  <si>
    <t>Модернизиране на съществуващо производствено предприятие за рибопреработка, закупуване на специализирана техника и  специализирани транспортни средства</t>
  </si>
  <si>
    <t>Фишери 2009 ООД</t>
  </si>
  <si>
    <t>"Рибна база в ПИ с идент. № 63668.151.1820 с. Ряхово"</t>
  </si>
  <si>
    <t>Преустройство на съществуваща 
сграда за преработка на водораслова биомаса и производсво на хранителни добавки</t>
  </si>
  <si>
    <t>Преустройство на съществуваща 
сграда за преработка на 
водораслова биомаса и
 производсво на хранителни добавки</t>
  </si>
  <si>
    <t>Изграждане на нова пазарна 
структура - стоково тържище</t>
  </si>
  <si>
    <t>Бяла река- ВЕЦ ООД</t>
  </si>
  <si>
    <t>ЗАКУПУВАНЕ НА НОВО ОБОРУДВАНЕ С ЦЕЛ ПОДОБРЯВАНЕ НА ПРОИЗВОДИТЕЛНОСТА НА ЦЕХ ЗА ПРЕРАБОТКА НА РИБА НА ФИРМА БЯЛА РЕКА -ВЕЦ ООД</t>
  </si>
  <si>
    <t>„Модернизация на рибопреработвателно предприятие“</t>
  </si>
  <si>
    <t>МОДЕРНИЗАЦИЯ НА 
РИБОПРЕРАБОТВАТЕЛНО 
ПРЕДПРИЯТИЕ „СЕВЕР ЕКСПОРТ“ 
ООД ГР. ВАРНА”</t>
  </si>
  <si>
    <t>"ПРЕДПРИЯТИЯ ЗА ПРЕРАБОТКА НА РИБИ И РИБНИ ОТПАДЪЦИ В ПИ № 039314 В МЕСТНОСТ ГОЛО БЪРДО/ ПАПРАТТА, В ЗЕМЛИЩЕТО НА С. БАНЯ, ОБЩ. ПАНАГЮРИЩЕ“</t>
  </si>
  <si>
    <t>Община Девин</t>
  </si>
  <si>
    <t>Усъвършенстване на професионалните умения в областта на рибарството на безработни лица от Община Девин</t>
  </si>
  <si>
    <t>3.1</t>
  </si>
  <si>
    <t>Сдружение Живот за Черно море</t>
  </si>
  <si>
    <t>Кампания за отстраняване на изгубени риболовни принадлежности от морското дъно в района на област Варна</t>
  </si>
  <si>
    <t>Областна администрация Кърджали</t>
  </si>
  <si>
    <t>Професионална квалификация в областта на рибарството на лица от Област Кърджали</t>
  </si>
  <si>
    <t>Община Своге</t>
  </si>
  <si>
    <t>Професионална квалификация в областта на рибарството на лица от община Своге</t>
  </si>
  <si>
    <t>Община Гулянци</t>
  </si>
  <si>
    <t>Община Никопол</t>
  </si>
  <si>
    <t>Професионална квалификация в областта на рибарството на лица от община Никопол</t>
  </si>
  <si>
    <t>Община Бургас</t>
  </si>
  <si>
    <t>3.3</t>
  </si>
  <si>
    <t>Община Созопол</t>
  </si>
  <si>
    <t>Инвестиции в съществуващо рибарско пристанище гр/ Черноморец, общ. Созопол</t>
  </si>
  <si>
    <t>Община Поморие</t>
  </si>
  <si>
    <t>„Реконструкция и модернизация на рибарско пристанище – гр. Поморие”</t>
  </si>
  <si>
    <t>Община Златарица</t>
  </si>
  <si>
    <t>Промоция на продукти от риболов и аквакултура в О Община Златарица</t>
  </si>
  <si>
    <t>3.4</t>
  </si>
  <si>
    <t>Община Смядово</t>
  </si>
  <si>
    <t>Промоционална кампания 
на продукти от риболов и 
аквакултури в Община Смядово</t>
  </si>
  <si>
    <t>Община Пазарджик</t>
  </si>
  <si>
    <t>Промоционална кампания на продукти от риболов и аквакултура в Община Пазарджик</t>
  </si>
  <si>
    <t>Община Баните</t>
  </si>
  <si>
    <t>Промоционална кампания насочена към подобряване престижа на продуктите от риболов и аквакултура в Община Баните</t>
  </si>
  <si>
    <t>Община Родопи</t>
  </si>
  <si>
    <t>Разкриване на нови пазарни ниши и повишаване потреблението на риба</t>
  </si>
  <si>
    <t>Община Велико Търново</t>
  </si>
  <si>
    <t>Промоционална кампания насочена към подобряване престижа на продуктите от риболов и аквакултура в Община  Велико Търново</t>
  </si>
  <si>
    <t>Община Мъглиж</t>
  </si>
  <si>
    <t>Промоционална кампания, Насочена към подобряване престижа на продукти от риболов и аквакултура в община Мъглиж</t>
  </si>
  <si>
    <t>Промоционална кампания насочена към подобряване престижа на продуктите от риболов и аквакултура в Община  Своге</t>
  </si>
  <si>
    <t>Община Тутракан</t>
  </si>
  <si>
    <t>Община Попово</t>
  </si>
  <si>
    <t>Община Сливен</t>
  </si>
  <si>
    <t>Община Долна Митрополия</t>
  </si>
  <si>
    <t>Община Марица</t>
  </si>
  <si>
    <t>Община Белослав</t>
  </si>
  <si>
    <t>Община Враца</t>
  </si>
  <si>
    <t>Община Аврен</t>
  </si>
  <si>
    <t>Община Вълчи дол</t>
  </si>
  <si>
    <t>Център за иновативни практики ЮЛНЦ в частна полза</t>
  </si>
  <si>
    <t>3.5</t>
  </si>
  <si>
    <t>„Размножаване на езерен рак, отглеждане на еднолетни рачета в рециркулационна система, при разработени биотехнологични параметри за органично аквапроизводство и последващо угояване в поликултура с шаранови риби“</t>
  </si>
  <si>
    <t>4.1</t>
  </si>
  <si>
    <t>Шабла
Каварна
Балчик</t>
  </si>
  <si>
    <t>Община Шабла</t>
  </si>
  <si>
    <t>Община Балчик</t>
  </si>
  <si>
    <t>Преустройство на съществуваща сграда - бивша детска градина в културен образователен дом</t>
  </si>
  <si>
    <t>Община Каварна</t>
  </si>
  <si>
    <t>Миден и рибен фест Каварна - 2013 г.</t>
  </si>
  <si>
    <t>"Залог за бъдещето"</t>
  </si>
  <si>
    <t>"Благоустрояване и подобряване на 
инфраструктурата на терен в полза
 на малка рибарск аобщност и развитието на туризма 
в с. Тюленово, община Шабла"</t>
  </si>
  <si>
    <t>"Еко пътека "Да опазим природата"</t>
  </si>
  <si>
    <t>Професионална земеделска гимназия 
"Кл. А. Тимирязев"</t>
  </si>
  <si>
    <t>Съхранение на природното и архитектурното наследство в 
община Каварна</t>
  </si>
  <si>
    <t>Фондация Микрофонд София</t>
  </si>
  <si>
    <t>Повишаване на капацитета на заетите в сектор "Рибарство" за прилагането на Закона за рибарство и аквакултури и свързаната с него нормативнауредба</t>
  </si>
  <si>
    <t>„ПОДОБРЯВАНЕ НА ИНФРАСТРУКТУРАТА,
 ОСИГУРЯВАЩА ДОСТЪП ДО 
КРАЙБРЕЖНАТА ЗОНА НА ГРАД КАВАРНА”</t>
  </si>
  <si>
    <t>„ЕСТЕТИЗАЦИЯ, БЛАГОУСТРОЯВАНЕ 
И СОЦИАЛИЗАЦИЯ НА ТЕРЕН-
РИБАРСКО СЕЛИЩЕ КАРИЯ, 
ОБЩИНА ШАБЛA”</t>
  </si>
  <si>
    <t>„ДОСТАВКА НА СПЕЦИАЛИЗИРАНА 
ТЕХНИКА ЗА ПОЧИСТВАНЕ 
НА ПЛАЖНА ИВИЦА НА 
ТЕРИТОРИЯТА НА ОБЩИНА ШАБЛА ”</t>
  </si>
  <si>
    <t>Туристическо сдружение Каварна</t>
  </si>
  <si>
    <t>„Каварна - богатствата на
 нашето природно и 
архитектурно наследство“</t>
  </si>
  <si>
    <t>ОУ Йордан Йовков</t>
  </si>
  <si>
    <t>Еко училище „Green 
world” на ОУ „Йордан Йовков“ 
гр. Каварна</t>
  </si>
  <si>
    <t>Кристофър Инвест ЕООД</t>
  </si>
  <si>
    <t>„СМР и оборудване на обект „Самостоятелни стаи „Коста Петров“- с. Българево, Община Каварна“</t>
  </si>
  <si>
    <t>Фондация "Европерспективи"</t>
  </si>
  <si>
    <t>АКВА ЗОНА</t>
  </si>
  <si>
    <t>БАЛЧИК - МОРЕ - ТРЯДИЦИИ</t>
  </si>
  <si>
    <t xml:space="preserve">СОУ Асен Златаров, Шабла </t>
  </si>
  <si>
    <t>Изграждане на мрежа за безжични комуникации с мултифункционално предназначение</t>
  </si>
  <si>
    <t>Сдружение морски клуб Портус Кариа</t>
  </si>
  <si>
    <t>МОРСКИ КЛУБ ПОРТУС КАРИА ТРАДИЦИИ В БЪДЕЩЕТО</t>
  </si>
  <si>
    <t>ИЗГРАЖДАНЕ НА МЕСТАТА 
ЗА ПРОДАЖБА НА ПРЕСНИ И 
ПРЕРАБОТЕНИ РИБА И АКВАКУЛТУРИ, 
ЛЕД И РИБОЛОВЕН ИНВЕНТАР 
В СЕКТОР А И Б НА ОБЩИНСКИ 
ПАЗАР – ГР. ШАБЛА, ОБЩИНА ШАБЛА</t>
  </si>
  <si>
    <t>Предприятие за преработка на 
рапани в УПИ VII, кв. 220, гр. Каварна</t>
  </si>
  <si>
    <t>ЕТ Аксел-Динчер Хаджиев</t>
  </si>
  <si>
    <t>„РЕКОНСТРУКЦИЯ И ДООБОРУДВАНЕ 
НА СЪЩЕСТВУВАЩА ЖИЛИЩНА 
СГРАДА ЗА РАЗВИТИЕ НА 
ЕКОТУРИЗМА - КЪЩА ЗА 
ГОСТИ „ЦЕНТРУМ”, ГР. БАЛЧИК“</t>
  </si>
  <si>
    <t>„КАВАРНА ПРИВЛЕКАТЕЛНО 
МЯСТО ЗА ИНВЕСТИЦИИ”</t>
  </si>
  <si>
    <t>„ПОВИШАВАНЕ НА ПРИВЛЕКАТЕЛНОСТТА 
НА ТЕРИТОРИЯТА НА РИБАРСКАТА ОБЛАСТ ЧРЕЗ РЕМОНТ И РЕКОНСТРУКЦИЯ НА СЪЩЕСТВУВАЩ ПОКРИВ НА НАРОДНО ЧИТАЛИЩЕ „СЪГЛАСИЕ“ - ГР. КАВАРНА”</t>
  </si>
  <si>
    <t>Аква спорт ЕООД</t>
  </si>
  <si>
    <t>Закупуване на моторен катер с 
оборудване на парасейлинг</t>
  </si>
  <si>
    <t>НОВО НАЧАЛО</t>
  </si>
  <si>
    <t>Темп Бест Проект ЕООД</t>
  </si>
  <si>
    <t>Организирани разходки с 
лодка по крайбрежието 
на Каварна, Балчик и Шабла</t>
  </si>
  <si>
    <t>ПРАЗНИК НА ПЛОДОРОДИЕТО 
– ШАБЛА 2014”</t>
  </si>
  <si>
    <t>Блу стар холидей ООД</t>
  </si>
  <si>
    <t>РЕКОНСТРУКЦИЯ И МОДЕРНИЗАЦИЯ 
НА ДЕТСКИ СПОРТЕН ЦЕНТЪР
 В ПИ 39459.25.509 ПО ПЛАНА
НА С. КРАНЕВО, ОБЩИНА БАЛЧИК“</t>
  </si>
  <si>
    <t>„НОВИ ВЪЗМОЖНОСТИ 
ЗА ЕКОТУРИЗЪМ –„ЛЕВАНА“ 
– СМР И ОБОРУДВАНЕ ”</t>
  </si>
  <si>
    <t>„ТРИТЕ КЕСТЕНА“ – 
С. КАМЕН БРЯГ: ПОДОБРЯВАНЕ 
НА УСЛОВИЯТА ЗА РАЗВИТИЕ 
НА ЕКОТУРИЗМА ЧРЕЗ СМР”</t>
  </si>
  <si>
    <t>Елпром ЕМЗ ООД</t>
  </si>
  <si>
    <t>„Разнообразяване на икономическата дейност на Елпром ЕМЗ ООД,  гр. Шабла, чрез развитие на туризъм в Рибарската област“</t>
  </si>
  <si>
    <t>СНЦ Лордес</t>
  </si>
  <si>
    <t>Печатно издание и 
интернет страница за 
"Алтернативен туризъм в 
рибарска област Шабла, Каварна
 и Балчик”</t>
  </si>
  <si>
    <t>Сертифициращи курсове за обучение на водолазни любители</t>
  </si>
  <si>
    <t xml:space="preserve">„РИБАРСКА ОБЛАСТ „ШАБЛА – КАВАРНА 
– БАЛЧИК“ – ПРИВЛЕКАТЕЛНО МЯСТО 
ЗА ИНВЕСТИЦИИ“ </t>
  </si>
  <si>
    <t>"УНИКАЛНО НАСЛЕДСТВО”</t>
  </si>
  <si>
    <t>„ИЗГРАЖДАНЕ И ОБОРУДВАНЕ НА
 СЪОРЪЖЕНИЯ ЗА СЪХРАНЕНИЕ 
НА РИБАРСКИ ПРИНАДЛЕЖНОСТИ 
В ПИ 02508.86.39 (УПИ XI-39), 
НАХОДЯЩ СЕ В ГРАД БАЛЧИК“</t>
  </si>
  <si>
    <t>Сдружение Здраве, култура, самочувствие, интегрирано устойчиво развитивитие</t>
  </si>
  <si>
    <t>„РАЗНООБРАЗЯВАНЕ НА ДЕЙНОСТИ, 
ЧРЕЗ НАСЪРЧАВАНЕ НA 
МНОГОСТРАННА ЗАЕТОСТ 
НА РИБАРИТЕ, ПОСРЕДСТВОМ 
ДОБРИ ЕВРОПЕЙСКИ И СВЕТОВНИ 
ПРАКТИКИ ЗА СТАРТИРАНЕ НА 
НОВ БИЗНЕС ИЗВЪН СЕКТОР „РИБАРСТВО”</t>
  </si>
  <si>
    <t>Какво е за нас България без 
черното море</t>
  </si>
  <si>
    <t>СНЦ Не се гаси туй що не гасне</t>
  </si>
  <si>
    <t>Повишаване капацитета на 
местните предприемачи”</t>
  </si>
  <si>
    <t>Възстановка на тракийско
селище „Брия“ – I етап, в с. Дуранкулак, 
община Шабла”</t>
  </si>
  <si>
    <t>ОБОСОБЯВАНЕ НА МЕСТА 
ЗА ПРОДАЖБА НА 
ПРОДУКТИ ОТ РИБОЛОВ 
И АКВАКУЛТУРИ В С. 
БЪЛГАРЕВО, ОБЩ. КАВАРНА</t>
  </si>
  <si>
    <t xml:space="preserve">
„ПОДКРЕПА ЗА ПОДОБРЯВАНЕ НА
 УСЛУГИ, СВЪРЗАНИ С 
ТУРИЗМА НА ТЕРИТОРИЯТА 
НА ОБЩИНА КАВАРНА“
</t>
  </si>
  <si>
    <t>„УСМИВКИ НА БРЕГА”</t>
  </si>
  <si>
    <t>„ОПАЗВАНЕ, СЪХРАНЕНИЕ И 
ПОПУЛЯРИЗИРАНЕ НА 
ПРИРОДНОТО И КУЛТУРНО 
НАСЛЕДСТВО НА ОБЩИНА БАЛЧИК“</t>
  </si>
  <si>
    <t>ОБУЧЕНИЯ В СФЕРАТА НА 
ТУРИСТИЧЕСКИТЕ УСЛУГИ 
ЗА ПРЕКВАЛИФИКАЦИЯ И 
ПОВИШАВАНЕ НА КВАЛИФИКАЦИЯТА”</t>
  </si>
  <si>
    <t>СНЦ Морски клуб- гр. Балчик</t>
  </si>
  <si>
    <t>ПОВИШАВАНЕ КАЧЕСТВОТО 
НА ЖИВОТ НА ДЕЦАТА ОТ РИБАРСКАТАТ 
ОБЛАСТ, ЧРЕЗ РАЗВИТИЕ НА 
МОРСКИ СПОРТОВЕ”</t>
  </si>
  <si>
    <t>СДРУЖЕНИЕ С НЕСТОПАНСКА 
ЦЕЛ „ЛОРДЕС“</t>
  </si>
  <si>
    <t>ДЪЛБОКА ООД</t>
  </si>
  <si>
    <t>ИЗГРАЖДАНЕ НА ОБЕКТИ: 
ЗАХРАНВАЩ ВОДОПРОВОД ЗА ПИ 28.600, ПИ 28.215, ПИ 28.602 В ЗЕМЛИЩЕТО НА С. БЪЛГАРЕВО, ОБЩИНА КАВАРНА” И „ГАЗОПРОВОД 0,15 МРА - СГРАДНО ОТКЛОНЕНИЕ ОТ ГАЗОРЕГУЛАТОРЕН И ИЗМЕРВАТЕЛЕН ПУНКТ   (СЪОРЪЖЕНИЕ КЪМ ГАЗОПРОВОД С.БЪЛГАРЕВО – ГР. КАВАРНА) ДО ПИ 07257.28.591 ПО КК НА С.БЪЛГАРЕВО, ОБЩИНА КАВАРНА, ОБЛАСТ ДОБРИЧ</t>
  </si>
  <si>
    <t>„СЪЗДАВАНЕ НА ЗОНА ЗА 
РЕКРЕАЦИЯ В РИБАРСКО 
СЕЛИЩЕ КАРИЯ, ОБЩИНА ШАБЛА“</t>
  </si>
  <si>
    <t>Сдружение Международна фестивална програма на детското творчество 
„Приятели на България"</t>
  </si>
  <si>
    <t>УСМИВКИ НА БРЕГА</t>
  </si>
  <si>
    <t>ЗАКУПУВАНЕ НА СПЕЦИАЛИЗИРАН 
СКЛАДОВ ТОВАРЕН АВТОМОБИЛ</t>
  </si>
  <si>
    <t>Екзит Каварна ЕООД</t>
  </si>
  <si>
    <t>„Модернизиране на туристически 
обект „Сентръл парк“</t>
  </si>
  <si>
    <t>ЕВРИКА 3М ЕООД</t>
  </si>
  <si>
    <t>„Да направим туристическите 
услуги на хоризонта и в 
дълбините Черно море по-достъпни
 и атрактивни“</t>
  </si>
  <si>
    <t xml:space="preserve">ЕНСИ КОНСУЛТ ЕООД </t>
  </si>
  <si>
    <t>„Създаване на иновативна услуга 
на територията на МИРГ 
„ШАБЛА-КАВАРНА-БАЛЧИК”, чрез 
закупуване на малък плавателен съд 
за туристически атракции“</t>
  </si>
  <si>
    <t>„СЪЗДАВАНЕ НА ИНФОРМАЦИОНЕН ЦЕНТЪР 
ЗА ПОПУЛЯРИЗИРАНЕ НА ТУРИЗМА, 
ПРИРОДНОТО, КУЛТУРНОТО И ИСТОРИЧЕСКО 
НАСЛЕДСТВО НА ТЕРИТОРИЯТА НА 
МИРГ „ШАБЛА-КАВАРАНА-БАЛЧИК“ “</t>
  </si>
  <si>
    <t xml:space="preserve">„МОДЕРНИЗАЦИЯ И ИЗГРАЖДАНЕ 
НА ДЕМОНСТРАЦИОННО ПОЛЕ 
ЗА МОРСКИ АКВАКУЛТУРИ –
ЧЕРНОМОРСКИ МИДИ“
</t>
  </si>
  <si>
    <t>ЕЛЕКТА 03 ООД</t>
  </si>
  <si>
    <t>„Технологично оборудване за 
предприятие за преработка на 
рапани в УПИ VII, кв. 220,гр. Каварна“</t>
  </si>
  <si>
    <t>СМАРТ ТЕХНОЛЪДЖИ 
НЕТУЪРКС ЕООД</t>
  </si>
  <si>
    <t>"Закупуване на цветна печатна система”</t>
  </si>
  <si>
    <t xml:space="preserve">Дитекс – ДА ЕООД </t>
  </si>
  <si>
    <t>СЕУР ГЕТИЯ ПОНТИКА</t>
  </si>
  <si>
    <t>„ТАЙНСТВЕНИТЕ НЕПОЗНАТИ”</t>
  </si>
  <si>
    <t>Главница
Тутракан
Сливо поле</t>
  </si>
  <si>
    <t>Създаване на предпоставки 
за развитие на екотуризъм 
на територията на МИРГ 
Български Черноморски 
Сговор Бяла-Долни Чифлик-Аврен“</t>
  </si>
  <si>
    <t>Благоустрояване на крайдунавски парк, част I, етап II</t>
  </si>
  <si>
    <t>Община Главиница</t>
  </si>
  <si>
    <t>Подобряване на средата за живот около местата за приставане на рибарски лодки по р. Дунав, с. Малък Преславец, общ. Главиница</t>
  </si>
  <si>
    <t>СОУ Христо Ботев</t>
  </si>
  <si>
    <t>Тутракан- вечен като Дунава</t>
  </si>
  <si>
    <t>СОУ Йордан Йовков</t>
  </si>
  <si>
    <t>Река Дунав- моето минало, настояще и бъдеще- обучение на ученици по природозащитно образование и местни траиции</t>
  </si>
  <si>
    <t>Община Сливо поле</t>
  </si>
  <si>
    <t>Подобряване на средата за живот в населените места от Община Сливо поле, разположени по поречието на р. Дунав и подобряване на достъпа до крайбрежната зона на гр. Сливо поле</t>
  </si>
  <si>
    <t>Тутракан - модерна дестинация на риболовен туризъм, интегриран с история, традиции и изкуства</t>
  </si>
  <si>
    <t>Преустройство на съществуваща сграда - масивна двуетажна сграда със сутерен в информационен център с почивна станция и изграждане на павилион за образователни занятия в село Бръшлен"</t>
  </si>
  <si>
    <t xml:space="preserve">„КАРТИРАНЕ И 
ПОПУЛЯРИЗИРАНЕ 
НА РО „ГЛАВИНИЦА-ТУТРАКАН-
СЛИВО ПОЛЕ” КАТО ЦЯЛОСТНА 
ТУРИСТИЧЕСКА ДЕСТИНАЦИЯ С 
ФОКУС ВЪРХУ РИБОЛОВНИЯ ТУРИЗЪМ ”
</t>
  </si>
  <si>
    <t>РЕМОНТ И РЕКОНСТРУКЦИЯ НА 
СГРАДАТА НА НАРОДНО 
ЧИТАЛИЩЕ ХРИСТО БОТЕВ-1940 
И СЪЗДАВАНЕ НА ЦЕНТЪР 
ЗА РЕГИОНАЛЕН ТУРИЗЪМ, 
ЕКСПОНИРАНЕ НА МЕСТНО 
ПРИРОДНО И КУЛТУРНО НАСЛЕДСТВО 
В ПИ 15031.501.460, ГР. ГЛАВИНИЦА, ОБЩ. ГЛАВИНИЦА</t>
  </si>
  <si>
    <t>„НАРЪЧНИК НА СЛАДКОВОДНИЯ 
РИБОЛОВЕЦ”</t>
  </si>
  <si>
    <t>ФЕСТИВАЛ „ОГНЕНИЯТ ДУНАВ”</t>
  </si>
  <si>
    <t>Да защитим природното 
наследство на рибарска област „Главиница-Тутракан-Сливо поле”</t>
  </si>
  <si>
    <t>СДРУЖЕНИЕ Институт за иновационни техники в туризма</t>
  </si>
  <si>
    <t>ДА НАМЕРИМ НОВИ 
ПАЗАРИ ЗА РИБНАТА ПРОДУКЦИЯ 
И ДА ПОВИШИМ КОНСУМАЦИЯТА Й”</t>
  </si>
  <si>
    <t>Народно читалище Братство 1906</t>
  </si>
  <si>
    <t>„ПРАЗНИК НА ВОДНИТЕ 
СПОРТОВЕ НА Р. ДУНАВ ПРИ С. БРЪШЛЕН”</t>
  </si>
  <si>
    <t>Народно читалище Искра- 1928</t>
  </si>
  <si>
    <t>„ШАРЕНО Е КРАЙ ДУНАВ“</t>
  </si>
  <si>
    <t>ДА ОПОЗНАЕМ И ОБИКНЕМ 
ЦАРСТВОТО НА ВОДНИТЕ ЛИЛИИ</t>
  </si>
  <si>
    <t>СНЦ Агенция за икономическо развитие и инвестиции Силистра</t>
  </si>
  <si>
    <t>АЗ И ПРИРОДАТА</t>
  </si>
  <si>
    <t>Сдружение Еврорегион Плевен- ОЛТ</t>
  </si>
  <si>
    <t>Дигитализация на териториалното 
развитие и туристическите 
анимации в подкрепа на 
екологичните и културните 
атракции от рибарската 
общност  Главиница – Тутракан – 
Сливо поле</t>
  </si>
  <si>
    <t>Агенция България Главиница ООД</t>
  </si>
  <si>
    <t>Закупуване на лодка за 
любителски риболов и разходка 
с лодка</t>
  </si>
  <si>
    <t>СНЦ Добруджа 2012</t>
  </si>
  <si>
    <t>„ДУНАВСКИ ПРИКЛЮЧЕНИЯ”</t>
  </si>
  <si>
    <t>СНЦЧП Център за иновативни практики</t>
  </si>
  <si>
    <t xml:space="preserve">Опознай пътя на водата“
 – защита на водното 
природно наследство на 
териториите на Общините 
Тутракан/ Главиница/ Сливо поле </t>
  </si>
  <si>
    <t>НАРОДНО ЧИТАЛИЩЕ „ИВАН 
ВАЗОВ – 1927 г."</t>
  </si>
  <si>
    <t>ПРЕДСТАВЯНЕ НА ФОЛКЛОРНОТО 
БОГАТСТВО НА ДУНАВСКИЯ КРАЙ”</t>
  </si>
  <si>
    <t>"Биофиш" ООД</t>
  </si>
  <si>
    <t>„СТИМУЛИРАНЕ НА ЕКО И 
ФОТО- ТУРИЗМА В ЗАЩИТЕНИТЕ 
ТЕРИТОРИИ В ОБХВАТА НА 
ТЕРИТОРИЯТА НА МИРГ „ ГЛАВИНИЦА- 
ТУТРАКАН- СЛИВО ПОЛЕ”</t>
  </si>
  <si>
    <t>„Подобряване на материалната 
база за настаняване на туристи и 
условията за екотуризъм на територията 
на рибарска област „Главиница-
Тутракан-Сливо поле“</t>
  </si>
  <si>
    <t>СНЦ „САКИН ТУНА“</t>
  </si>
  <si>
    <t>„ТИХИЯТ ДУНАВ - ТРАДИЦИИ 
И МОДЕРЕН ТУРИЗЪМ“</t>
  </si>
  <si>
    <t>Сдружение Клуб по водомоторен 
спорт Ряхово</t>
  </si>
  <si>
    <t>“ДНИ НА РЕКА ДУНАВ“ – ЗА РЕКАТА, 
ХОРАТА И ТРАДИЦИИТЕ, СВЪРЗАНИ С НЕЯ”</t>
  </si>
  <si>
    <t>МАНОЛОВИ ЕООД</t>
  </si>
  <si>
    <t>„ОБЗАВЕЖДАНЕ И ОБОРУДВАНЕ 
НА СТАИ ЗА НАСТАНЯВАНЕ В ГР. ТУТРАКАН</t>
  </si>
  <si>
    <t>НАРОДНО ЧИТАЛИЩЕ „СВЕТЛИНА – 1943“</t>
  </si>
  <si>
    <t>„Песни и танци от Главиница”</t>
  </si>
  <si>
    <t>НАРОДНО ЧИТАЛИЩЕ ВАСИЛ 
ЙОРДАНОВ 1942 г.</t>
  </si>
  <si>
    <t>„РАЗЛИЧНИ, НО ЗАЕДНО КРАЙ ДУНАВ“</t>
  </si>
  <si>
    <t xml:space="preserve">НАРОДНО ЧИТАЛИЩЕ “ВЕДРИНА 1997”
 </t>
  </si>
  <si>
    <t>„РИБЕНФЕСТ – КОСАРА 2014”</t>
  </si>
  <si>
    <t>СДРУЖЕНИЕ НАЦИОНАЛЕН ЦЕНТЪР ЗА ИНФОРМАЦИОННО ОБСЛУЖВАНЕ</t>
  </si>
  <si>
    <t xml:space="preserve">„ Проектиране и внедряване на 
система за електронна рибна борса 
за подпомагане на рибарския 
сектор в МИРГ „ Главиница- 
Тутракан- Сливо поле </t>
  </si>
  <si>
    <t>Сдружение с нестопанска цел 
"Сдружение за развитие 
на туризма в региона на Тутракан"</t>
  </si>
  <si>
    <t>„СЪЗДАВАНЕ НА НОВИ ТУРИСТИЧЕСКИ 
ПРОДУКТИ В ОБЩИНИТЕ ТУТРАКАН, 
СЛИВО ПОЛЕ И ГЛАВИНИЦА ЗА 
УСТОЙЧИВО РАЗВИТИЕ НА 
ЕКОЛОГИЧЕН И РИБОЛОВЕН ТУРИЗЪМ”</t>
  </si>
  <si>
    <t>ФОНДАЦИЯ ЯТРУС</t>
  </si>
  <si>
    <t>„СЪЗДАВАНЕ НА УСЛОВИЯ ЗА 
РАЗВИТИЕ НА УЧЕНИЧЕСКИЯ И МЛАДЕЖКИ ТУРИЗЪМ В РИБАРСКА ОБЛАСТ „ГЛАВИНИЦА – ТУТРАКАН – СЛИВО ПОЛЕ“</t>
  </si>
  <si>
    <t>АКИМ - НЕЛ ЕООД</t>
  </si>
  <si>
    <t>„СТАИ ЗА ГОСТИ „ДУНАВ“</t>
  </si>
  <si>
    <t>5-Я ЕООД</t>
  </si>
  <si>
    <t>„Подобряване на здравните услуги 
за рибарската общност  и жителите на 
рибарска област Главиница-Тутракан-
Сливо поле, чрез дооборудване на дентална клиника в град Тутракан“</t>
  </si>
  <si>
    <t>“ДУНАВ ВЕЧНАТА РЕКА“</t>
  </si>
  <si>
    <t>ЕТ КАНДИДА - С - Сашо Георгиев</t>
  </si>
  <si>
    <t>„ЗАКУПУВАНЕ НА ОБОРУДВАНЕ ЗА 
ЛОВНО РИБАРСКИ МАГАЗИН И ЛОДКА ЗА  ПРЕДОСТАВЯНЕ НА ТУРИСТИЧЕСКИ УСЛУГИ“</t>
  </si>
  <si>
    <t xml:space="preserve">Местна стратегия за развитие на МИРГ Високи Западни Родопи: Батак - Девин - Доспат, с водещ партньор Община Доспат </t>
  </si>
  <si>
    <t>Батак
Девин
Доспат</t>
  </si>
  <si>
    <t>Община Доспат</t>
  </si>
  <si>
    <t>Заявление за предоставяне на експертна помощ на МИРГ Високи Западни Родопи  Батак - Девин - Доспат</t>
  </si>
  <si>
    <t>ЕТ Красимир Красенов- Тихият кът 91</t>
  </si>
  <si>
    <t>Община Батак</t>
  </si>
  <si>
    <t>Вида- Сервис-2006 
ООД</t>
  </si>
  <si>
    <t>Да станем по-добри в приготвянето на
здравословни ястия от риба в царството на пъстървата - Доспат</t>
  </si>
  <si>
    <t>Разработване на комплексни мерки за ограничаване на еутрофикацията на яз. Доспат и увеличаване на социално-икономическото му значение</t>
  </si>
  <si>
    <t xml:space="preserve">Реконструкция на съществуващ супермаркет с добавяне на топла точка </t>
  </si>
  <si>
    <t>Стратегия за развитие на туризма в рибарска област "Високи Западни Родопи" Батак-Девин-Доспат</t>
  </si>
  <si>
    <t>Кът за риболов и наблюдение при скален феномен "Слона"</t>
  </si>
  <si>
    <t>Исторически музей - Батак</t>
  </si>
  <si>
    <t>Памет и креативност</t>
  </si>
  <si>
    <t>Билдинг компани ЕООД</t>
  </si>
  <si>
    <t xml:space="preserve">Изграждане на рибарска вила с 
база за спортен риболов </t>
  </si>
  <si>
    <t>Туристическо дружество "Батьовци"</t>
  </si>
  <si>
    <t>Изграждане на туристическа инфраструктура и обновяване на туристическа маркировка в Община Батак - поставяне на 11 броя беседки и указателни табели до тях"</t>
  </si>
  <si>
    <t>Алеи на туриста</t>
  </si>
  <si>
    <t>Пещерен клуб „Силивряк“</t>
  </si>
  <si>
    <t>„РАЗВИТИЕ НА АТРАКТИВНА 
ДЕСТИНАЦИЯ ЗА РИБОЛОВЕН 
ТУРИЗЪМ ЗА УЛОВ НА БАЛКАНСКА 
ПЪСТЪРВА В РАЙОНА НА С. 
ТРИГРАД, ОБЩИНА ДЕВИН”</t>
  </si>
  <si>
    <t>Жан-66 ЕООД</t>
  </si>
  <si>
    <t>„ИЗГРАЖДАНЕ НА БАЗА ЗА СПОРТЕН РИБОЛОВ, МУЗЕЙ НА РИБОЛОВА И РИБНО БАРБЕКЮ В УПИ I -409, КВ. 1, С. ГРОХОТНО, ОБЩИНА ДЕВИН, ОБЛАСТ СМОЛЯН”</t>
  </si>
  <si>
    <t>Скорпи ойл ООД</t>
  </si>
  <si>
    <t>„ОБОРУДВАНЕ И ОБЗАВЕЖДАНЕ НА ЗАВЕДЕНИЕ ЗА ОБЩЕСТВЕНО 
ХРАНЕНЕ С ПРЕОБЛАДАВАЩО 
РИБНО МЕНЮ НА ТЕРИТОРИЯТА 
НА РО ВЗР”</t>
  </si>
  <si>
    <t>Асоциация Спектър</t>
  </si>
  <si>
    <t>"Популяризиране на природното 
и културно-историческо 
наследство на рибарска 
област Батак- Девин-Доспат"</t>
  </si>
  <si>
    <t>„Алеи на туриста- II етап”</t>
  </si>
  <si>
    <t>Салвелинус - Рея Фиш КД</t>
  </si>
  <si>
    <t>Добавяне на стойност към продуктите от аквакултура чрез оптимизиране на процесите и установяване на хранителни стойности и съдържание на витамини и минерали в основните пъстървови продукти</t>
  </si>
  <si>
    <t>СНЦ Бизнес инкубатор-Г.Делчев, център за подпомагане на предприемачеството</t>
  </si>
  <si>
    <t>„РАЗНООБРАЗЯВАНЕ И ПОПУЛЯРИЗИРАНЕ НА ТУРИСТИЧЕСКИТЕ ПРОДУКТИ И УСЛУГИ В РО ВИСОКИ ЗАПАДНИ РОДОПИ“</t>
  </si>
  <si>
    <t>ИЗГРАЖДАНЕ НА КРАЙБРЕЖНА ПЕШЕХОДНА АЛЕЯ НА БРЕГА НА ЯЗОВИР ДОСПАТ</t>
  </si>
  <si>
    <t>Престиж - Паунов ЕООД</t>
  </si>
  <si>
    <t xml:space="preserve">Обновяване и оборудване 
на съществуваща сграда в 
Рибарска хижа </t>
  </si>
  <si>
    <t>Финанс турс ООД</t>
  </si>
  <si>
    <t>Създаване на спомагателна 
туристическа инфраструктура 
„Лодка за риболовен туризъм“ 
и свързани с нея туристически 
услуги в яз. Доспат</t>
  </si>
  <si>
    <t>Популяризиране на 
възможностите за туризъм</t>
  </si>
  <si>
    <t>Водопровод за термални води 
"Беденски бани- гр. Девин 
рехабилитация и реконструкция"</t>
  </si>
  <si>
    <t>Туристическиа пътека 
"Вековни дървета в местността 
"Храстево"</t>
  </si>
  <si>
    <t>Салвелинус Рея Фиш КД</t>
  </si>
  <si>
    <t>ЗАКУПУВАНЕ НА НОВИ МРЕЖИ ЗА 
ОТГЛЕЖДАНЕ НА ПЪСТЪРВА“</t>
  </si>
  <si>
    <t>ТЕКУЩ РЕМОНТ НА РИБАРНИК 
В ИМОТ № 51874.90.47, МЕСТНОСТ
 „ВАЛТА“ В ЗЕМЛИЩЕТО НА 
С. НОВА МАХАЛА, ОБЩ. БАТАК</t>
  </si>
  <si>
    <t>ЕТ Зелената къща – Владимир Ангелков</t>
  </si>
  <si>
    <t>КОНСУЛТАНТСКИ ЦЕНТЪР ЗА 
ЦИФРОВИЗАЦИЯ НА БИЗНЕС –
 ДЕЙНОСТИТЕ В СФЕРАТА НА РИБАРСТВОТО 
И ТУРИЗМА</t>
  </si>
  <si>
    <t>Сдружение Ловно- рибарско дружество Пещера</t>
  </si>
  <si>
    <t xml:space="preserve">Преустройство дейността на 
пъстървово стопанство - 
с.Фотиново с цел доотглеждане 
на балканска пъстърва за 
риболовен и еко-туризъм”
</t>
  </si>
  <si>
    <t>Агенция за икономическо развитие 
Костинброд</t>
  </si>
  <si>
    <t>За устойив туризъм на 
територията на РО Високи Западни Родопи: Батак-Девин -Диспат
 чрез опазване и развитие на пприродното и културното наследство</t>
  </si>
  <si>
    <t>ЕКОЛОГИЧНО ОБРАЗОВАНИЕ И ПОПУЛЯРИЗИРАНЕ НА РИБАРСТВОТО И АКВАКУЛТУРИТЕ В „ЦАРСТВОТО НА ПЪСТЪРВАТА</t>
  </si>
  <si>
    <t>Популяризиране и насърчаване на спортния риболов на територията на Община Батак</t>
  </si>
  <si>
    <t>„Изграждане на крайбрежна 
пешеходна алея на 
брега на  язовир Доспат ІІ 
в местността "Чинлий", 
гр. Доспат, общ. Доспат”</t>
  </si>
  <si>
    <t>ОБНОВЯВАНЕ НА ГРАДСКИ 
ПАРК „ОСТРОВА” И 
ИЗГРАЖДАНЕ НА МЕСТА 
ЗА НАБЛЮДЕНИЕ И 
РИБОЛОВ НА РЕКА ДЕВИНСКА“</t>
  </si>
  <si>
    <t>Национален фестивал на 
пъстървата „Доспат-2015”</t>
  </si>
  <si>
    <t>Изграждане на уеб-базирана 
информационна система ”</t>
  </si>
  <si>
    <t>„ОПАЗВАНЕ ФЛОРАТА И
 ФАУНАТА НА ЯЗ. ДОСПАТ И 
ПОВИШАВАНЕ НА ИНТЕРЕСА 
КЪМ ПРИРОДАТА”</t>
  </si>
  <si>
    <t>ЕКОЛОГИЧНО ВЪЗПИТАНИЕ  
В ДЕЙСТВИЕ</t>
  </si>
  <si>
    <t>ТУРИСТИЧЕСКИ АТРАКЦИИ 
„СТАРИННИ МОСТОВЕ 
НАД РЕКА ТРИГРАДСКА И 
МЕСТНОСТТА ГАШНА</t>
  </si>
  <si>
    <t>Фондация "Прима"</t>
  </si>
  <si>
    <t>“НАСЪРЧАВАНЕ НА ДОБРОВОЛЧЕСТВОТО 
И ПОПУЛЯРИЗИРАНЕ НА ОБЩ 
ИМИДЖ НА РИБАРСКАТА ОБЛАСТ –
 БАТАК, ДЕВИН, ДОСПАТ“</t>
  </si>
  <si>
    <t>ЕЛЕГИЯ ТУРС ЕООД</t>
  </si>
  <si>
    <t>„ОБОСОБЯВАНЕ НА ЧАСТ 
ОТ КЪЩА ЗА ГОСТИ „ГЕРГАНА“ №2 
В ГУРМЕ КЛУБ „ПРИКАЗНАТА РИБКА“
 И БЛАГОУСТРОЯВАНЕ НА ДВОРНОТО
 ПРОСТРАНСТВО В УПИ I – 122006
 – ЗА ЖИЛИЩНО СТРОИТЕЛСТВО, 
КВ.1 ПО ПЛАНА НА ГР. ДЕВИН, 
ОБЩИНА ДЕВИН“</t>
  </si>
  <si>
    <t>ОБЩИНА БАТАК</t>
  </si>
  <si>
    <t>„Интерактивен, информационен 
портал за популяризиране на 
спортния риболов и туризма на 
територията на община Батак”</t>
  </si>
  <si>
    <t>МИРГ Поморие- Несебър</t>
  </si>
  <si>
    <t xml:space="preserve">Местна стратегия за развитие на 2011-2013 </t>
  </si>
  <si>
    <t>Поморие
Несебър</t>
  </si>
  <si>
    <t>АСО ООД</t>
  </si>
  <si>
    <t>"Ремонт и докуване на Р/К 41"</t>
  </si>
  <si>
    <t>Общински младежки спортен 
клуб "Циклон"- Поморие</t>
  </si>
  <si>
    <t>Закупуване на ветроходни състезателни лодки "Лазер" и "420"</t>
  </si>
  <si>
    <t>Закупуване на лодка RIB и колесар</t>
  </si>
  <si>
    <t>СНЦ "Младежки глас"</t>
  </si>
  <si>
    <t>Риболова и винопроизводството като 
туристичеси атракции в общините
 Несебър и Несебър</t>
  </si>
  <si>
    <t>Община Несебър</t>
  </si>
  <si>
    <t>„ИЗГРАЖДАНЕ НА СПОРТЕН 
КОМПЛЕКС – МИНИ ИГРИЩЕ
ЗА ФУТБОЛ“</t>
  </si>
  <si>
    <t>ИЗГРАЖДАНЕ НА ЕКОПЪТЕКА КАЛЕТО</t>
  </si>
  <si>
    <t>Емона сий фарм ООД</t>
  </si>
  <si>
    <t>Закупуване на термоизолирано, хладилно превозно средство</t>
  </si>
  <si>
    <t>ОБЩИНА ПОМОРИЕ</t>
  </si>
  <si>
    <t>Промоционална кампания за подобряване на престижа на продуктите от риболов и аквакултура в Община Поморие</t>
  </si>
  <si>
    <t>ДОСТАВКА И МОНТАЖ НА
 ЛЕДОГЕНЕРАТОРИ ЗА 
ЛЮСПЕСТ ЛЕД ЗА ОБЩО
 ПОЛЗВАНЕ ОТ РИБАРИТЕ В 
ОБЩИНА ПОМОРИЕ</t>
  </si>
  <si>
    <t xml:space="preserve">САНИРАНЕ, РЕХАБИЛИТАЦИЯ 
И РЕНОВИРАНЕ НА МОСТИК 
„СТАРИЯ ПРИСТАН“- ГР. ПОМОРИЕ </t>
  </si>
  <si>
    <t xml:space="preserve">Заявление за предоставяне 
на експертна помощ </t>
  </si>
  <si>
    <t>Петка турс ООД</t>
  </si>
  <si>
    <t>Закупуване на плавателен 
съд за туристически атракции 
и аква екологичен риболовен туризъм</t>
  </si>
  <si>
    <t>ЗАКУПУВАНЕ НА РИБОЛОВНИ 
КАНУТА ЗА ПРОВЕЖДАНЕ 
НА ЕКОЛОГИЧЕН РИБОЛОВЕН ТУРИЗЪМ</t>
  </si>
  <si>
    <t xml:space="preserve">„НАРЪЧНИК НА 
РИБОЛОВЕЦА" </t>
  </si>
  <si>
    <t>СЪЗДАВАНЕ НА ТУРИСТИЧЕСКА
 АТРАКЦИЯ - ЗАКУПУВАНЕ 
НА МАЛЪК ПЛАВАТЕЛЕН СЪД 
ТИП КАТАМАРАН ЗА КРУИЗИ 
И МОРСКИ РАЗВЛЕЧЕНИЯ</t>
  </si>
  <si>
    <t>Създаване на привлекателна 
институционална безопасна рамка на нови водни атракционни спортове в курортен комплекс Слънчев бряг от СНЦ в обществена полза-„Съни бийч джетски рейсинг”, чрез интегриране младежи от рибарски семейства от територията на МИРГ „Поморие-Несебър“</t>
  </si>
  <si>
    <t>Спорт райзен ЕООД</t>
  </si>
  <si>
    <t>ИЗГРАЖДАНЕ НА СПОРТЕН 
КОМПЛЕКС „СПОРТ РАЙЗЕН“ 
В ГР. СВЕТИ ВЛАС</t>
  </si>
  <si>
    <t>Алея на занаятите“ гр. Свети влас</t>
  </si>
  <si>
    <t>Реконструкция на лятно 
кино "Яворов" в ПИ 57491.503.470, 
реконструкция на крайбрежна алея
 "Яворов" в отсечката между стария кей и лятното кино 
в ПИ 57491.503.343, 
ПИ 57491.503.473, ПИ 57491.503.471 
и ПИ 57491.503.470 по плана 
на гр.Поморие“</t>
  </si>
  <si>
    <t>СНЦ Морски звуци</t>
  </si>
  <si>
    <t>МОБИЛНА СИСТЕМА ЗА 
МОНИТОРИНГ НА 
ПОВЪРХНОСТНИТЕ ВОДИ НА 
ЧЕРНО МОРЕ“</t>
  </si>
  <si>
    <t>Сдружение с нестопанска цел Несвбър яхт клуб</t>
  </si>
  <si>
    <t>„ЗАКУПУВАНЕ НА ВЕТРОХОДНА 
СЪСТЕЗАТЕЛНА ЛОДКА КЛАС „ФИН“</t>
  </si>
  <si>
    <t>СНЦ Клуб за спортен риболов Гларус</t>
  </si>
  <si>
    <t>„АКВА ЕКОЛОГИЧЕН 
РИБОЛОВЕН ТУРИЗЪМ”</t>
  </si>
  <si>
    <t>Сдружение Клуб по подводен риболов Несебър</t>
  </si>
  <si>
    <t>ЗАКУПУВАНЕ НА ИЗВЪНБОРДОВ 
ДВИГАТЕЛ И ВОДОЛАЗНО ОБОРУДВАНЕ</t>
  </si>
  <si>
    <t>СПОРТЕН КЛУБ ПО ВОДНИ СПОРТОВЕ МЕСЕМБРИЯ</t>
  </si>
  <si>
    <t>Закупуване на лодка RIB с двигател</t>
  </si>
  <si>
    <t>ДИ КЕЙ ГРУП ЕООД</t>
  </si>
  <si>
    <t>„ИЗГРАЖДАНЕ И ОБОРУДВАНЕ 
НА ЗАВЕДЕНИЕ ЗА БЪРЗО ХРАНЕНЕ 
В К.К. СЛЪНЧЕВ БРЯГ“</t>
  </si>
  <si>
    <t>АБВ ТРАВЕЛС ЕООД</t>
  </si>
  <si>
    <t>„ПОВИШАВАНЕ КАЧЕСТВОТО И 
РАЗНООБРАЗИЕТО НА ТУРИСТИЧЕСКОТО ПРЕДЛАГАНЕ НА ТЕРИТОРИЯТА НА РИБАРСКА ОБЛАСТ „ПОМОРИЕ – НЕСЕБЪР“ ЧРЕЗ ЕЛЕКТРОНЕН ПОРТАЛ ЗА ТУРИСТИЧЕСКИ УСЛУГИ“</t>
  </si>
  <si>
    <t>ФИЛМ ТРЕЙД ЕООД</t>
  </si>
  <si>
    <t>„ЕЖЕГОДЕН ЛЕТЕН 
КИНОФЕСТИВАЛ „КИНОЛЯТО ПОМОРИЕ“</t>
  </si>
  <si>
    <t>МИРГ Приморско-Созопол-Царево</t>
  </si>
  <si>
    <t>Приморско
Созопол
Царево</t>
  </si>
  <si>
    <t>Община Приморско</t>
  </si>
  <si>
    <t>Сдружение Огън и море</t>
  </si>
  <si>
    <t>Община Царево</t>
  </si>
  <si>
    <t>Закупуване на лодки за подготовка на деца и младежи по морско и ветроходно дело с цел кадрово подпомагане н ариболова, яхтения туризъм и алтернативната заетост на неселението на община Созопол"</t>
  </si>
  <si>
    <t>„РЕМОНТ НА ПРИСТАНИЩЕН
 МОСТИК В ГРАД АХТОПОЛ”</t>
  </si>
  <si>
    <t>Пристройка и преустройство на 
съществуваща общинска сграда в 
музей в УПи VIII, кв. 6, гр. Приморско"</t>
  </si>
  <si>
    <t>ОБНОВЯВАНЕ НА ХУДОЖЕСТВЕНА 
ГАЛЕРИЯ В УПИ XIII КВ. 3, ГР. СОЗОПОЛ</t>
  </si>
  <si>
    <t>Изграждане на туристичекса 
атракция "Моторна яхта за 
круизи, риболов и морски развлечения"</t>
  </si>
  <si>
    <t>СНЦ Спортен клуб  Сереко</t>
  </si>
  <si>
    <t>„ОБНОВЯВАНЕ НА ЦЕНТЪР ЗА 
ПРЕДОСТАВЯНЕ НА УСЛУГИ ЗА СПОРТ И ОБУЧЕНИЕ НА ДЕЦА И 
МЛАДЕЖИ ОТ  ОБЩИНА ЦАРЕВО 
ЧРЕЗ ЗАКУПУВАНЕ НА ЛОДКИ
 ЗА ПОДГОТОВКА ПО МОРСКО 
И ВЕТРОХОДНО ДЕЛО”</t>
  </si>
  <si>
    <t>„ЕТНОГРАФСКА ИЗЛОЖБА
 „РИБАРСКИ БИТ ОТ ДРЕВНОСТТА”</t>
  </si>
  <si>
    <t>СНЦ Общински морски клуб Приморско</t>
  </si>
  <si>
    <t xml:space="preserve">ЗАКУПУВАНЕ НА ЛОДКИ 
ЗА ПОДГОТОВКА НА ДЕЦА И МЛАДЕЖИ ПО МОРСКО И ВЕТРОХОДНО ДЕЛО С ЦЕЛ КАДРОВО ПОДПОМАГАНЕ НА РИБОЛОВА, ЯХТЕНИЯ ТУРИЗЪМ И АЛТЕРНАТИВНА ЗАЕТОСТ НА НАСЕЛЕНИЕТО В ОБЩИНА ПРИМОРСКО </t>
  </si>
  <si>
    <t>"Развитие на на туристическа атракция за демонтиране на местния бит и култура чрез закупуване на национални тракийски носии за детски танцов състав "ПРИМОРЧЕ" и фолклорен ансамбъл "Приморско" към народно читалище "САМООБРАЗОВАНИЕ-1919г."</t>
  </si>
  <si>
    <t>Читалище Л.Н.Толстой-1926</t>
  </si>
  <si>
    <t>Реконструкция и ремонт на сградата на Народно ЧИТАЛИЩЕ "Л.Н.ТОЛСТОЙ-1926", село Ясна поляна, община Приморско</t>
  </si>
  <si>
    <t>РИБАТА И ПРОДУКТИТЕ ОТ РИБА И АКВАКУЛТУРИ - КАЧЕСТВЕНА И ЗДРАВОСЛОВННА ХРАНА</t>
  </si>
  <si>
    <t xml:space="preserve">Общински лесопарк Света Марина </t>
  </si>
  <si>
    <t>Делта индъстри АД</t>
  </si>
  <si>
    <t>Създаване на добавена 
стойност чрез насърчаване 
на преработката на 
рибни продукти посредством 
модернизацията на 
преработвателно 
предприятие</t>
  </si>
  <si>
    <t xml:space="preserve">Пешеходна и велосипедна 
алея – южен бряг пристанищен 
залив гр. Царево </t>
  </si>
  <si>
    <t>Път до лодкостоянка с. Синеморец</t>
  </si>
  <si>
    <t>„ МОДЕРНИ ТЕХНИКИ ЗА ТУРИСТИЧЕСКА 
АНИМАЦИЯ В ПОДКРЕПА 
И ЗА РАЗВИТИЕ НА КУЛТУРНИТЕ 
АТРАКЦИИ В ОБЩИНА ПРИМОРСКО“</t>
  </si>
  <si>
    <t>НЧ Георги Кондолов– 
1914 гр. Царево</t>
  </si>
  <si>
    <t>„ПРОЕКТ ЗА ОБНОВЯВАНЕ 
НА ЧИТАЛИЩЕ „ГЕОРГИ 
КОНДОЛОВ 1914“ ГРАД ЦАРЕВО”</t>
  </si>
  <si>
    <t>СНЦ Волейболен клуб Царево</t>
  </si>
  <si>
    <t>„ОБНОВЯВАНЕ НА СПОРТЕН 
ЦЕНТЪР ЧРЕЗ ЗАКУПУВАНЕ 
НА ЕЛЕКТРОННО ТАБЛО ЗА
 СПОРТНИ СРЕЩИ”</t>
  </si>
  <si>
    <t>Закупуване на оборудване 
на лодки за отдаване 
под наем на жители и 
гости на рибарската област”</t>
  </si>
  <si>
    <t>„Улична канализация и водопровод от о.т. 111 през о.т. 112 до о.т. 115 и о.т. 114 по плана на гр. Приморско”</t>
  </si>
  <si>
    <t>ИЗГРАЖДАНЕ НА 
ДЕТСКА ПЛОЩАДКА В УПИ I, КВ.8 ПО ПЛАНА НА ГР.ПРИМОРСКО”</t>
  </si>
  <si>
    <t xml:space="preserve">СЕВЕРЕН ПОДХОД КЪМ МОРСКИ ПЛАЖ „СЕВЕРЕН ЦЕНТРАЛЕН“ В ГР.ПРИМОРСКО В ПОЗЕМЛЕН ИМОТ 58356.506.30 И ИМОТ 58356.506.32 ПО КК НА ГР.ПРИМОРСКО“
</t>
  </si>
  <si>
    <t>„СЪЗДАВАНЕ НА ДОБАВЕНА 
СТОЙНОСТ ЧРЕЗ ИЗГРАЖДАНЕ 
НА ЗАВЕДЕНИЕ ЗА 
РЕАЛИЗИРАНЕ НА 
РИБНИ ПРОДУКТИ И АКВАКУЛТУРА ”</t>
  </si>
  <si>
    <t>СЪЗДАВАНЕ НА ДОБАВЕНА СТОЙНОСТ, ЧРЕЗ ПРЕУТРОЙСТВО НА ЗАВЕДЕНИЕ  В ТИП „БИСТРО“ ЗА РЕАЛИЗАЦИЯ НА РИБНИ ПРОДУКТИ И АКВАКУЛТУРИ</t>
  </si>
  <si>
    <t>„РАЗВИТИЕ НА КУЛИНАРНИЯ 
ТУРИЗЪМ- МАРКЕТИНГОВА 
СТРАТЕГИЯ ЗА ПОДДЪРЖАНЕ 
НА ПРОИЗВОДСТВЕНИЯ СЕКТОР 
ЗА АКВАКУЛТУРИ В РИБАРСКАТА 
ТЕРИТОРИЯ НА ОБЩИНА ЦАРЕВО“</t>
  </si>
  <si>
    <t>„Повишаване качеството на 
производствения процес 
и опазване на околната 
среда чрез модернизацията н
а специализиран плавателен 
съд и сертификация на 
системи за управление“</t>
  </si>
  <si>
    <t>ММ ЕООД</t>
  </si>
  <si>
    <t xml:space="preserve">РЕСТОРАНТ ЗА РИБА И МОРСКИ 
ДЕЛИКАТЕСИ </t>
  </si>
  <si>
    <t>Реконструкция и ремонт 
на сградата на Народно 
читалище „Отец Паисий - 1927</t>
  </si>
  <si>
    <t>„Доставка и монтаж 
на система за видеонаблюдение 
на територията на община Приморско”</t>
  </si>
  <si>
    <t xml:space="preserve"> „НАПРЕД- ЗА ПО-ДОБЪР ЖИВОТ”</t>
  </si>
  <si>
    <t>Фондация Созопол</t>
  </si>
  <si>
    <t>„Консервация, реставрация, адаптация и социализация на сграда, находяща се в УПИ VI-441, квартал 37 от план на град Созопол – Културен център в археологически резерват „Античния град Аполония”</t>
  </si>
  <si>
    <t>СНЦ Спортен клуб Европул</t>
  </si>
  <si>
    <t>„Обновяване на дейността 
на център за морски спортове Европул”</t>
  </si>
  <si>
    <t>СДРУЖЕНИЕ ЧЕРНО МОРЕ – СТРАНДЖА</t>
  </si>
  <si>
    <t>„ИЗГРАЖДАНЕ НА ЦЕНТЪР ЗА 
ИЗКУСТВО, МЕСТНИ ЗАНАЯТИ И ТРАДИЦИИ”</t>
  </si>
  <si>
    <t>Повишаване на конкурентоспособността 
на дружеството чрез закупуване 
на специализирано транспортно 
средство за превоз на аквакултури“</t>
  </si>
  <si>
    <t>СТАР ФИШ ДИВЕЛЪПМЪНТ ООД</t>
  </si>
  <si>
    <t>„Електронна борса и мобилен бар морски дар“</t>
  </si>
  <si>
    <t>МИРГ Български черноморски сговор Бяла- Долни чифлик- Аврен</t>
  </si>
  <si>
    <t>Бяла
Долни чифлик
Аврен</t>
  </si>
  <si>
    <t xml:space="preserve">Дообзавеждане на къща за гости- 
гр. Бяла, Община Бяла с цел развитие 
на морския туризъм
</t>
  </si>
  <si>
    <t>Фондация Николаевка</t>
  </si>
  <si>
    <t>"Обучение на заетите в сектор "Рибарство"на територията на МИРГ "Бяла-ДолниЧифлик_Аврен" за прилагане на нормативната уредба в сектора и за прилагането на Закона за рибарство и повишаване на капацитета на развитие на малък бзнес"</t>
  </si>
  <si>
    <t>Община Долни Чифлик</t>
  </si>
  <si>
    <t>Проект за възстановяване и облагородяване на крайбрежната алея в с. Шкорпиловци</t>
  </si>
  <si>
    <t>Община Бяла</t>
  </si>
  <si>
    <t>Подобряване средата на живот в рибарската област чрез обновяване и  изграждане на зелелни площи,  спортни съоръжения и детски площадки в гр. Бяла</t>
  </si>
  <si>
    <t>„ПРЕВРЪЩАНЕ НА РЕГИОНА В 
ПРОСПЕРИРАЩА КРАЙБРЕЖНА 
ОБЩНОСТ ЧРЕЗ УСТОЙЧИВО 
РАЗВИТИЕ НА ТУРИЗМА“</t>
  </si>
  <si>
    <t>"Създаване на местен 
туристически информационен център в с. Старо Оряхово</t>
  </si>
  <si>
    <t>Изграждане на спортна площадка в с. Шкорпиловци</t>
  </si>
  <si>
    <t>Общински културен институт /музей/, гр. Бяла</t>
  </si>
  <si>
    <t>„ОПАЗВАНЕ И СЪХРАНЕНИЕ НА РИБОЛОВНИТЕ ТРАДИЦИИ И КУЛТУРНО НАСЛЕДСТВО ЧРЕЗ РАЗВИТИЕ НА ТУРИСТИЧЕСКИ АТРАКЦИИ ПРЯКО СВЪРЗАНИ С РИБАРСТВОТО”</t>
  </si>
  <si>
    <t>Фондация Тайм Екопроекти</t>
  </si>
  <si>
    <t>МОРСКА КУЛИНАРНА МАГИЯ</t>
  </si>
  <si>
    <t>МД Инвест България ЕООД</t>
  </si>
  <si>
    <t>ПОДОБРЯВАНЕ НА ИНФРАСТРУКТУРАТА 
И УСЛУГИТЕ В ОТРАСЪЛ „ТУРИЗЪМ“
 ЧРЕЗ РЕКОНСТРУКЦИЯ И ОБОРУДВЯНЕ 
НА СЪЩЕСТВУВАЩА КЪЩА ЗА ГОСТИ И 
ИЗГРАЖДАНЕ НА ВТОРА КЪЩА ЗА ГОСТИ 
В УПИ XVIII – 494 В КВ. 21 ПО ПЛАНА НА С. 
ПРИСЕЛЦИ, ОБЩ. АВРЕН, ОБЛАСТ ВАРНА</t>
  </si>
  <si>
    <t>Общински културен институт /музей/</t>
  </si>
  <si>
    <t>"Бяла - красива, динамична, 
успешна туристическа дестинация"</t>
  </si>
  <si>
    <t>ЕТ Таши- Здравка Димчева</t>
  </si>
  <si>
    <t>Преоборудване и подобряване на битовите условия в семеен хотел и есторант Камъка - гр. Бяла, община Бяла с цел развитие на морски туризъм</t>
  </si>
  <si>
    <t>Сдружение Реплика</t>
  </si>
  <si>
    <t>"Драгажна машина - Бяла"</t>
  </si>
  <si>
    <t>Печатно издание на тема 
"ИСТОРИЯ НА РИБАРСТВОТО"</t>
  </si>
  <si>
    <t>„Повишаване на конкурентоспособността 
на Рибарска област Бяла-Долни 
Чифлик- Аврен, чрез изграждане на 
интернет базирана рекламна 
информационна система  Smart Point“</t>
  </si>
  <si>
    <t>Община БЯЛА</t>
  </si>
  <si>
    <t>ПОСТАВЯНЕ И ОБОРУДВАНЕ НА
 ОБСЛУЖВАЩИ ОБЕКТИ ЗА
 ПОДПОМАГАНЕ ДЕЙНОСТТА 
НА РИБАРИТЕ В ОБЩИНА БЯЛА”</t>
  </si>
  <si>
    <t>Община Долни чифлик</t>
  </si>
  <si>
    <t>ИЗГРАЖДАНЕ НА КАРТИНГ 
И АВТОМОБИЛНА ПИСТА В ГР. 
ДОЛНИ ЧИФЛИК</t>
  </si>
  <si>
    <t>Сдружение Форум за граждански идеи</t>
  </si>
  <si>
    <t>РИБАРСКА ОБЛАСТ БЯЛА – 
ДОЛНИ ЧИФЛИК – 
АВРЕН – ПРИВЛЕКАТЕЛНО 
МЯСТО ЗА ЗДРАВОСЛОВЕН 
ЖИВОТ И ИНВЕСТИЦИИ</t>
  </si>
  <si>
    <t>„ РЕМОНТ И РЕКОНСТРУКЦИЯ НА ЛЕТЕН ТЕАТЪР ”</t>
  </si>
  <si>
    <t>Сдружение Черноморска мрежа на неправителствените организации</t>
  </si>
  <si>
    <t>Инициативи за подпомагане 
развитието на туризма 
в рибарска област 
Бяла – Долни Чифлик – Аврен: 
интерпретативни маршрути 
с морски и рибарски теми 
и фестивал на рибарството и морето”</t>
  </si>
  <si>
    <t>СНЦ Не се гаси туй що не гасне
ГАСНЕ“</t>
  </si>
  <si>
    <t>„Повишаване капацитета на местните 
предприемачи”</t>
  </si>
  <si>
    <t>ЕКОПАРК „ЕНИКА”</t>
  </si>
  <si>
    <t xml:space="preserve">Сдружение "Спортен 
клуб по бокс-кик-бокс Светкавица" </t>
  </si>
  <si>
    <t>Невафолинг ООД</t>
  </si>
  <si>
    <t xml:space="preserve">„ СЪВРЕМЕННО, ИНОВАТИВНО 
ПЕРАЛНО  И ПОЧИСТВАЩО 
СТОПАНСТВО С ЦЕЛ 
ПОДПОМАГАНЕ НА РИБАРСКАТА 
И ТУРИСТИЧЕСКАТА ДЕЙНОСТ ”
</t>
  </si>
  <si>
    <t>НАДИН ЖЕЛЯЗКОВ ЕООД</t>
  </si>
  <si>
    <t>„ПОДОБРЯВАНЕ НА ИНФРАСТРУКТУРАТА 
И УСЛУГИТЕ В ОТРАСЪЛ "ТУРИЗЪМ" 
ЧРЕЗ ИЗГРАЖДАНЕ НА РИБАРНИК ЗА 
ЛЮБИТЕЛСКИ РИБОЛОВ  В ПИ 
000174 В ЗЕМЛИЩЕТО НА С. 
ЮНАК С ЕКАТТЕ 86057, ОБЩИНА АВРЕН“</t>
  </si>
  <si>
    <t>Синьо лято 2014 ЕООД</t>
  </si>
  <si>
    <t>„Създаване на сърф училище „EXTREME“</t>
  </si>
  <si>
    <t>КАСИТЕ ЕООД</t>
  </si>
  <si>
    <t>„Закупуване на технологично и 
транспортно оборудване за сервиз
 за фискални устройства на 
„КАСИТЕ” ЕООД“</t>
  </si>
  <si>
    <t>ЕТ ПАЛАЦО СОФКА СТОЕВА</t>
  </si>
  <si>
    <t>„Подобряване на инфраструктурата и
 услугите в отрасъл туризъм чрез изграждане на туристически обект – „Пица бар“ гр. Бяла, Община Бяла, обл. Варна, ул. „Андрей Премянов“ № 29А“</t>
  </si>
  <si>
    <t>БЕСТ ФЛЕЙВЪРС ЕООД</t>
  </si>
  <si>
    <t>„СЪЗДАВАНЕ НА УЧИЛИЩЕ ЗА 
ВЕТРОХОДНИ СПОРТОВЕ И 
ОРГАНИЗИРАНЕ НА ТУРИСТИЧЕСКИ АТРАКЦИОНИ“</t>
  </si>
  <si>
    <t>ПД АРТ ХОУМ ООД</t>
  </si>
  <si>
    <t>„ЗАКУПУВАНЕ НА ПЛАВАТЕЛНО 
СРЕДСТВО ЗА СЪЗДАВАНЕ НА НОВ ТУРИСТИЧЕСКИ ПРОДУКТ НА ТЕРИТОРИЯТА  НА МИРГ „БЪЛГАРСКИ ЧЕРНОМОРСКИ СГОВОР: БЯЛА – ДОЛНИ ЧИФЛИК – АВРЕН“</t>
  </si>
  <si>
    <t>ХОЛИДЕЙ ФАН ЕАД</t>
  </si>
  <si>
    <t>„ОБОГАТЯВАНЕ НА ТУРИСТИЧЕСКИТЕ 
АТРАКЦИИ В МИРГ „БЪЛГАРСКИ ЧЕРНОМОРСКИ СГОВОР БЯЛА - ДОЛНИ ЧИФЛИК – АВРЕН“, ЧРЕЗ ЗАКУПУВАНЕ НА ПЛАВАТЕЛЕН СЪД ТИП BAVARIA SAILING ЗА КРУИЗИ И МОРСКИ РАЗВЛЕЧЕНИЯ”</t>
  </si>
  <si>
    <t>БЛУ ПАРАДАЙС ЕООД</t>
  </si>
  <si>
    <t>„СЪЗДАВАНЕ НА ТУРИСТИЧЕСКА 
АТРАКЦИЯ – ЗАКУПУВАНЕ 
НА ЛОДКА С ПРОЗРАЧНО 
ДЪНО ЗА МОРСКИ РАЗВЛЕЧЕНИЯ“</t>
  </si>
  <si>
    <t>„ФРЕШ ТРАВЕЛ“ ЕООД</t>
  </si>
  <si>
    <t>„Изработка на система за управление на 
заявки за хотелско настаняване, трансфери и рент-а-кар предпоставка за подобряване на туристическото предлагане на конкурентоспособността рибарска област Бяла-долни Чифлик-Аврен“</t>
  </si>
  <si>
    <t>ИАРА</t>
  </si>
  <si>
    <t>5.1</t>
  </si>
  <si>
    <t>ДФЗ- отдел СРОПРСР</t>
  </si>
  <si>
    <t>Допълнителни възнаграждения на служителите отговорни за прилагането по ОПРСР</t>
  </si>
  <si>
    <t>Допълнително материално стимулиране на служителите, отговорни за управлението, наблюдението, оценката и контрола на ОПРСР.</t>
  </si>
  <si>
    <t>Изготвяне на анализи на инвестиционните разходи по мярка 1.3. Инвестиции на борда на риболовните кораби и селективност</t>
  </si>
  <si>
    <t>Наемане на независими оценители, които ще извърша оценка на специализирано рлоизводствено оборудване, изготвено по инд. тех. задание...</t>
  </si>
  <si>
    <t>Избор на външни експерти за оценка на количествено-стойностни сметки на строително-монтажни работи на проектни предложения от ОПРСР</t>
  </si>
  <si>
    <t>Организационно-техническа подготовка и провеждане на 2 броя заседания на Комитета за наблюдение на ОПРСР 2007-2013</t>
  </si>
  <si>
    <t>Изготвяне на анализи относно необходимостта от закупуване на предложените в проектните предложения тр. ср., както и капацитета им...</t>
  </si>
  <si>
    <t>ДМС - възнаграждения и вноски от работодател за ДОО и здравни осигуровки на държавни служители за периода 01.01.2012 - 31.03.2012</t>
  </si>
  <si>
    <t>Разходи за външни услуги - преводачески услуги</t>
  </si>
  <si>
    <t>Наемане на външни експерти за оценка на акваекологични планове и плановете за биологично производство във връзка с мярка 2.2</t>
  </si>
  <si>
    <t>Наемане на външни експерти за изготвяне на релевантни мониторингови индикатори по ОПРСР и годишни доклади за изпълнението на ОПРСР</t>
  </si>
  <si>
    <t>Дейности по анализ на състоянието на ИТ в агенцията и създаване на техническо задание</t>
  </si>
  <si>
    <t>Избор на звено за оперативно управление на националната рибарска мрежа</t>
  </si>
  <si>
    <t>Изготвяне на технически задания и методика за оценка на оферентите за дейности, финансирани по линия на техническа помощ по ОПРСР</t>
  </si>
  <si>
    <t>Изследване влиянието на популацията на рапана върху тази на черна мида, както и върху останалото биоразнообразие в Черно море</t>
  </si>
  <si>
    <t>ДМС - възнаграждение и вноски от работодател за ДОО и ЗО на служителите, отговорни за упр., набл., оценката и контрола на ОПРСР за периода 01.04.2012 г. - 30.06.2012 г.</t>
  </si>
  <si>
    <t xml:space="preserve">ДМС за изпълнение на функциите по управление на финансовата помощ от ЕС, чиито размери са определени с акт от МС </t>
  </si>
  <si>
    <t>Изследване на популацията на рапана върху тази на черна мида, както и върху останалото биоразнообразие в Черно море</t>
  </si>
  <si>
    <t>Брутни месечни заплати и възнаграждения за платен отпуск на служителите от ИАРА за периода 01.07.2012-30.09.2012</t>
  </si>
  <si>
    <t>Изследване за установяване на нивото на замърсяване на р. Дунав с тежки метали и с органични продукти</t>
  </si>
  <si>
    <t>Допълнителни възнаграждения за постигнати резултати и дължимите за тях осигурителни вноски за периода 1.7-30.9.2012 г.</t>
  </si>
  <si>
    <t>Закупуване на офис техника за нуждите на  ДЕФР на ИАРА</t>
  </si>
  <si>
    <t>Избор на външна организация, която да следи пазара на риба и рибни продукти</t>
  </si>
  <si>
    <t>Наемане на външни експерти, които да извършват оценка на технологичното оборудване по проектите по мерките от ОПРСР</t>
  </si>
  <si>
    <t>Брутни заплати 1.10.2012-30.11.2012</t>
  </si>
  <si>
    <t>Участие на администрацията, ангажирана с ОПРСР в международни прояви, семинари, обучения, техничеси срещи и работни групи на ЕК</t>
  </si>
  <si>
    <t>Разходи за командироване на служителите, ангажирани в управлението, изпълнението, контрола, наблюдението и оценката на ОПРСР</t>
  </si>
  <si>
    <t>Наемане на независими оценители, които ще извършат оценка на технологично оборудване...</t>
  </si>
  <si>
    <t>Изграждане на система за мониторинг иобслужване на производство и търговия с риба и рибни продукти...</t>
  </si>
  <si>
    <t>допълнителни възнаграждения за постигнати резултати на служители, отговорни за проекти по ОПРСР за периода 1.10.2012 - 31.12.2012 г.</t>
  </si>
  <si>
    <t>Заплати, възнаграждения и зад. осиг. вноски на служителите, работещи по програми на ЕС, чиито размери са определени от Наредба...</t>
  </si>
  <si>
    <t>Наемане на външни експерти за изготвяне на релевантни мониторингови индикатори по ОПРСР</t>
  </si>
  <si>
    <t>Наемане на външни специалисти, които да оказват методическо и експертно съдействие на служителите от УО при специфични казуси</t>
  </si>
  <si>
    <t>Изработване и отпечатване на информационни, печатни и рекламни материали</t>
  </si>
  <si>
    <t>Участие на администрацията, ангажирана с ОПРСР в международни прояви, семинари, обучения, технически срещи и работни групи и др.</t>
  </si>
  <si>
    <t>Наемане на независими оценители за изготвяне на оценка на инвестициите,свързани със строителствона съоръжения, допустими по ОПРСР</t>
  </si>
  <si>
    <t>Наемане на външни специалисти, които да представят становища за инвестициите, свързани сприлагането на мярка 3.5...</t>
  </si>
  <si>
    <t>Изготвяне на анализи на инвестиционните разходи по 1.3 с оглед да се обоснове, че тези инвестиции водят до подобряване...</t>
  </si>
  <si>
    <t>Повишаване на административния капацитет на Управляващия орган</t>
  </si>
  <si>
    <t>Изготвяне на техническо задание за създаване на публичен информационен портал</t>
  </si>
  <si>
    <t>Допълнителни възнаграждения на служителите, отговорни за управлението, контрола...на ОПРСР за периода 1.1.2013 - 30.6.2014 г.</t>
  </si>
  <si>
    <t>Организационно-техническа подготовка и провеждане на 3 бр. заседания на Комитета по наблюдение на ОПРСР (2007-2013)</t>
  </si>
  <si>
    <t>Разходи за командироване на служители, ангажирани в управлението...и оценката на ОПРСР в страната</t>
  </si>
  <si>
    <t>Доп. възнаграждения на служителите, по упр., контрола и изп. на проекти по ОПРСР и част от брутните месечни заплати на служителите в д-я РБА за периода 01.01.2013 г. - 31.12.2013 г.</t>
  </si>
  <si>
    <t>Доп.възнаграждения за постигнати резултати, както и дължимите за тях осигуровки за сметка на осигурителя на служителите, които изпълняват функции по управление , наблюдение, оценка и контрол по ОПРСР за периода 01.07.2012г. - 31.12.2012 г. на СРОПРСР</t>
  </si>
  <si>
    <t>Разходи за брутни месечни заплати и възнаграждения за платен отпуск и дължимите за тях задължителни осигурителни  вноски за сметка на осигурителя на служителите, които изпълняват функции по наблюдение, оценка и контрол по ОПРСР - завено СРОПРСР….01.01.2013- 31.12.2013</t>
  </si>
  <si>
    <t>Брутни месечни заплати и възнаграждения за платен отпуск....СРОПРСР за периода 01.08.2012- 31.12.2012</t>
  </si>
  <si>
    <t>Доп.възнаграждения за постигнати резултати и дължимите за тях задължителни осигурителни вноски за сметка на служителите, отговорни за управлението,наблюдението, оценката и контрола н аОПРСР, съгласно вътрешните правила за определяне на РЗ на съответната администрация,  за периода 01.01. - 31.12.2013 г. на СРОПРСР</t>
  </si>
  <si>
    <t>ДФ Земеделие - РА - Отдел Рибарство и аквакултури</t>
  </si>
  <si>
    <t>Доп. възнаграждения на служителите, по упр., контрола и изп. на проекти по ОПРСР и част от брутните месечни заплати на служителите в д-я РБА за периода 01.07.2012 г. - 31.12.2012 г.</t>
  </si>
  <si>
    <t>Изготвяне на предварителна оценка за прилагане на финансов инструмент по ПМДР 2014-2020 г.</t>
  </si>
  <si>
    <t>Създаване на публичен информационен портал, обслужващ кандидатите по ОПРСР</t>
  </si>
  <si>
    <t>Информационни дни и семинари за представители на медите</t>
  </si>
  <si>
    <t>Избор на звено за оперативно управление на Националната рибарска мрежа</t>
  </si>
  <si>
    <t>Подготовка и провеждане на заседания, срещи и др. мероприятия, свързани с разрабогването и обсъждането на ПМДР за периода 2014-2020 г.</t>
  </si>
  <si>
    <t>Разходи за преводачески услуги</t>
  </si>
  <si>
    <t>Наемане на допълнителен персонал, който да оказва методическо и експертно съдействие на служителите от УО</t>
  </si>
  <si>
    <t>Изготвяне на техническо задание за създаване на обсерватория на пазара на риба и рибни продукти</t>
  </si>
  <si>
    <t>Допълнителни възнаграждения за постоигнати резултати за периода 01.01.2014-31.12.2014г.</t>
  </si>
  <si>
    <t>Допълнителни възнаграждения за постигнати резултати и дължимите за тях задължителни осигурителни вноски за сметка на осигурителя на служителите, отговорни за управлението наблюдението, оценката , контрола и  изпълнение на проекти по ОПРСР отнасящи се за служителите от звено "СРОПРСР" към ДФ " Земедеие" , в каеството си на сертифициращ орган на ОПРСР за периода 01.01.2014 до 31.12.2014г.</t>
  </si>
  <si>
    <t>Наемане на юристи за предоставяне на правна помощ при възникнали казуси по прилагане на ОПРСР (2007-2013)</t>
  </si>
  <si>
    <t>Разходи за брутни месечни заплати и възнаграждения за платен отпуск и дължимите за тях задължителни осигурителни  вноски за сметка на осигурителя на служителите, които изпълняват функции по наблюдение, оценка и контрол по ОПРСР - завено СРОПРСР….01.01.2014- 31.12.2014</t>
  </si>
  <si>
    <t>Изработване и излъчване на 3-минутни рубрики по Оперативна програма за развитие на сектор "Рибарство"</t>
  </si>
  <si>
    <t>Наемане на външна организация, която да извърши проучване на консумацията на риба и рибни продукти...</t>
  </si>
  <si>
    <t>Разходи за командироване на служителите, ангажирани в управлението, изпълнението, контрола, наблюдението и оценката на ОПРСР в страната</t>
  </si>
  <si>
    <t>Пазално проучване на видовете аквакултура с добри пазарни перспективи</t>
  </si>
  <si>
    <t>Създаване на интерактивна карта с водни тела в България с начина на използването им (стопански и любителски) и видовете водни организми</t>
  </si>
  <si>
    <t>Организационно-техническа подготовка и провеждане на два броя заседания на Комитета за наблюдение на ОПРСР (2007-2013)</t>
  </si>
  <si>
    <t>Разходи за външни услуги - наемане на юристи за предоставяне на правна помощ</t>
  </si>
  <si>
    <t>Изготвяне на система за управление и контрол на ПМДР</t>
  </si>
  <si>
    <t>Доставка на хартия и консумативи за печатащи и копирни устройства, необходими за дейността на ДЕФР</t>
  </si>
  <si>
    <t>Наемане на външни експерти за изготвяне и въвеждане на водещи политики, практики и процедури за добро управление в ИАРА...</t>
  </si>
  <si>
    <t>Разходи за външни услуги - осъществяване на процесуално представителство при възникване на казуси по прилагане на ОПРСР</t>
  </si>
  <si>
    <t>Оценка за обоснованост на разходите, допустими по мерките по ОПРСР</t>
  </si>
  <si>
    <t>Изграждане на обсерватория на пазара на риба и рибни продукти</t>
  </si>
  <si>
    <t>ОБЩО</t>
  </si>
  <si>
    <t>Скорпи тур- 97 ЕООД</t>
  </si>
  <si>
    <t>Пропласт ООД</t>
  </si>
  <si>
    <t>Потамо ЕООД</t>
  </si>
  <si>
    <t>Норт фиш ЕООД</t>
  </si>
  <si>
    <t>Николай Димитров 66 ЕООД</t>
  </si>
  <si>
    <t>Никола Василев - Колос ЕТ</t>
  </si>
  <si>
    <t>Капитан Зет ЕООД</t>
  </si>
  <si>
    <t>КАЛИАКРА-07 ЕООД</t>
  </si>
  <si>
    <t>ЕТ Скат-П- Пламен Владимиров</t>
  </si>
  <si>
    <t>ЕТ Скай- Сергей Христов</t>
  </si>
  <si>
    <t>ЕТ Света Анна- Ангелинка Параскевова</t>
  </si>
  <si>
    <t>ЕТ Бяло Мите - Димитър Иванов</t>
  </si>
  <si>
    <t>Блу фиш- 2012 ЕООД</t>
  </si>
  <si>
    <t>Нарязване на риболовния кораб за скраб</t>
  </si>
  <si>
    <t xml:space="preserve">Нарязване на риболовния кораб на скрап </t>
  </si>
  <si>
    <t xml:space="preserve">Нарязване на риболовен кораб ВН 36-73 за скрап </t>
  </si>
  <si>
    <t xml:space="preserve">Нарязване на РК ТЕДИ ВН 4654 за скрап </t>
  </si>
  <si>
    <t xml:space="preserve">Нарязване на риболовен кораб Морска легенда ВН 3901 за скрап </t>
  </si>
  <si>
    <t xml:space="preserve">Нарязване на риболовен кораб Свети Атанасий ВН 7446 за скрап </t>
  </si>
  <si>
    <t xml:space="preserve">Скрапиране на риболовен кораб СЗ 454РО </t>
  </si>
  <si>
    <t xml:space="preserve">Нарязване на РК Ива Вн 70-32 за скрап </t>
  </si>
  <si>
    <t>"Скрапиране на РК БС 898 МАРЛИН"</t>
  </si>
  <si>
    <t>"Скрапиране на риболовен кораб ПР 234"</t>
  </si>
  <si>
    <t>"Скрапиране на  риболовен кораб НС 1078"</t>
  </si>
  <si>
    <t xml:space="preserve">Нарязване на риболовен кораб СКАЙ ВН 7038 за скрап </t>
  </si>
  <si>
    <t xml:space="preserve">Нарязване на риболовен кораб Света Анна - ВН 3072 за скрап </t>
  </si>
  <si>
    <t>"Скрапиране на плавателен съд - риболовна лодка "Свети Никола" АХ 136"</t>
  </si>
  <si>
    <t xml:space="preserve">Скрапиране на риболовен кораб ПМ 351 </t>
  </si>
  <si>
    <t xml:space="preserve">Нарязване на риболовен кораб Омега с рег. № 4424 за скрап </t>
  </si>
  <si>
    <t>„Нарязване на риболовен кораб „ВИКИНГ“ за скрап“</t>
  </si>
  <si>
    <t>Закупуване и монтаж на система за обемно пожарогасене на риболовен кораб Чавдар“</t>
  </si>
  <si>
    <t>ОТКАЗАНА ЗАЯВКА ЗА ПЛАЩАНЕ</t>
  </si>
  <si>
    <t>Оборудване на садкова инсталация Унимекс в язовир Доспат</t>
  </si>
  <si>
    <t>Изграждане и оборудване на обект за морски аквакултури – ферма /инсталация/ за култивиране на черноморски миди Транс Топола”</t>
  </si>
  <si>
    <t>Булаква Фиш ЕООД</t>
  </si>
  <si>
    <t>Закупуване и инсталиране на оборудване за шоково замразяване в рибопреработвателно предприятие“</t>
  </si>
  <si>
    <t>Усъвършенстване на професионалните умения в областта на рибарството на безработни лица от Община Гулянци</t>
  </si>
  <si>
    <t>Реконструкция и модернизация на рибарско пристанище Сарафово“</t>
  </si>
  <si>
    <t>Промоционална кампания, насочена към подобряване престижа на продуктите от риболов и аквакултура в Община  Сливен</t>
  </si>
  <si>
    <t>Промоционална кампания, насочена към подобряване престижа на продуктите от риболов и аквакултура в Община Попово</t>
  </si>
  <si>
    <t xml:space="preserve">Промоционална кампания, насочена към подобряване престижа на продуктите от риболов и аквакултура в Община Марица </t>
  </si>
  <si>
    <t>Промоционална кампания, насочена към подобряване престижа на продуктите от риболов и аквакултура в Община Долна Митрополия</t>
  </si>
  <si>
    <t>Промоционална кампания на продукти от риболов и аквакултури в Община  Вълчи дол</t>
  </si>
  <si>
    <t>Промоционална кампания, на продукти от риболов и аквакултура на територията на Община Враца</t>
  </si>
  <si>
    <t>Промоционална кампания на риба и рибни продукти</t>
  </si>
  <si>
    <t>Промоционална кампания на продукти от рибарство и аквакултури в Община  Аврен</t>
  </si>
  <si>
    <t>Въвеждане и изпитване на техническа и икономическа приложимост на иновативна технология за екстракция на водораслова биомаса</t>
  </si>
  <si>
    <t>Фондация Монтана утре</t>
  </si>
  <si>
    <t>Сдружение Рибовъди- Струма ЮЛНЦ</t>
  </si>
  <si>
    <t>РИОСВ- Велико Търново</t>
  </si>
  <si>
    <t>Регионална здравна инспекция - Търговище</t>
  </si>
  <si>
    <t>Община Твърдица</t>
  </si>
  <si>
    <t>Община Сухиндол</t>
  </si>
  <si>
    <t>Регионална кампания на територията на Северозападна България за повишаване на информираността на обществотот по отношение на продуктите от риболов и аквакултура</t>
  </si>
  <si>
    <t>Електронен информационен портал за продукти от риболов и аквакултура</t>
  </si>
  <si>
    <t>Регионална промоционална кампания за популяририране ползите от рибни продукти на територията на област Габрово</t>
  </si>
  <si>
    <t>Добри практики за предлагане на хранителни от аквакултури в България и други европейски страни</t>
  </si>
  <si>
    <t>Промоционална кампания насочена към подобряване престижа на продуктите от риболов и аквакултура в Община  Тутракан</t>
  </si>
  <si>
    <t xml:space="preserve">Промоционална кампания, насочена към подобряване престижа на продуктите от риболов и аквакултура в Община Твърдица </t>
  </si>
  <si>
    <t>Промоционална кампания на продукти от риболов и аквакултура на територията на Община  Сухиндол</t>
  </si>
  <si>
    <t>Шато   ООД</t>
  </si>
  <si>
    <t>Черно море 1991 ЕООД</t>
  </si>
  <si>
    <t>ЦПО Деспот Слав</t>
  </si>
  <si>
    <t xml:space="preserve">Христо Димов- ЛЗД
ЕООД"
</t>
  </si>
  <si>
    <t>Хес - 7 ООД</t>
  </si>
  <si>
    <t>ФРАТЕРРА ЕООД</t>
  </si>
  <si>
    <t>СНЦ Здраве, култура, самочувствие, интегрирано устойчиво развитие</t>
  </si>
  <si>
    <t>СНЦ Форум гражданско общество</t>
  </si>
  <si>
    <t>Дитекс ДА ЕООД</t>
  </si>
  <si>
    <t>Булгаз инженеринг ЕООД</t>
  </si>
  <si>
    <t>Фондация Разпространение на знание и социални дейности- Авицена</t>
  </si>
  <si>
    <t>Фондация Приморско-2004</t>
  </si>
  <si>
    <t>ФОНДАЦИЯ МЕЖДУНАРОДЕН СЪВЕТ НА ОРГАНИЗАТОРИТЕ НА ФЕСТИВАЛИ ЗА ФОЛКЛОР И ТРАДИЦИОННИ ИЗКУСТВА –БЪЛГАРИЯ (ЦИОФФ БЪЛГАРИЯ)</t>
  </si>
  <si>
    <t>Фондация "Николаевка"</t>
  </si>
  <si>
    <t>ФЛОРАНС-89 ООД</t>
  </si>
  <si>
    <t>СОУ Стефан Караджа</t>
  </si>
  <si>
    <t>СНЦ Съни бийч джетски рейсинг</t>
  </si>
  <si>
    <t>СНЦ Орфей и Доспат</t>
  </si>
  <si>
    <t>СНЦ Общински яхт клуб Созопол</t>
  </si>
  <si>
    <t>СНЦ Морски Клуб Портус Кариа</t>
  </si>
  <si>
    <t>СНЦ Кану Макс</t>
  </si>
  <si>
    <t>СНЦ Девин-Бъдеще и иновации</t>
  </si>
  <si>
    <t>СНЦ "Споделено работно място-Варна"</t>
  </si>
  <si>
    <t>СНЦ "Ловно Рибарско Дружество Сокол"</t>
  </si>
  <si>
    <t>СНЦ "Здраве, култура, самочувствие, интегрирано устойчиво развитие"</t>
  </si>
  <si>
    <t>Силистар 2009 ООД</t>
  </si>
  <si>
    <t>Сдружение Чисто черно море</t>
  </si>
  <si>
    <t>Сдружение Център за устойчиво социално развитие</t>
  </si>
  <si>
    <t>Сдружение Споделено работно място-Варна</t>
  </si>
  <si>
    <t>Сдружение Риби и такъми</t>
  </si>
  <si>
    <t>Сдружение Паралел</t>
  </si>
  <si>
    <t>Сдружение Ново бъдеще за Доспат</t>
  </si>
  <si>
    <t>Сдружение Институт за иновационно техники в туризма</t>
  </si>
  <si>
    <t>Сдружение Заедно напред</t>
  </si>
  <si>
    <t>СДРУЖЕНИЕ Българско екологично дружество</t>
  </si>
  <si>
    <t>Сдружение Асоциация на природозащитните организации, ловно- рибарските дружества и клубовета по спортен риболов с гр. Бургас</t>
  </si>
  <si>
    <t>СДРУЖЕНИЕ АПОЛПДКСРБ</t>
  </si>
  <si>
    <t>Сдружение "Здраве,култура,самочувствие, интегрирано устойчиво развитие"</t>
  </si>
  <si>
    <t>РЕВЕРИ ЕООД</t>
  </si>
  <si>
    <t>Професионална гимназия Васил Левски</t>
  </si>
  <si>
    <t>Престиж- Паунов ЕООД</t>
  </si>
  <si>
    <t>Плажът ЕООД</t>
  </si>
  <si>
    <t>П.А.Л.БГ ЕООД</t>
  </si>
  <si>
    <t>Община Сливо полe</t>
  </si>
  <si>
    <t>Община девин</t>
  </si>
  <si>
    <t>НЧ Свобода 1897 г.</t>
  </si>
  <si>
    <t>НЧ Отец Паисий 1901</t>
  </si>
  <si>
    <t>НЧ Искра– 1923</t>
  </si>
  <si>
    <t>НЧ Васил Левски 1959</t>
  </si>
  <si>
    <t>НУ Братя Миладинови</t>
  </si>
  <si>
    <t>Никмарина Боутс ЕООД</t>
  </si>
  <si>
    <t>Народно читалище Съгласие 1890</t>
  </si>
  <si>
    <t>Народно читалище "Самообразование-1919г."</t>
  </si>
  <si>
    <t>МИРГ Шабла- Каварна- Балчик</t>
  </si>
  <si>
    <t>МИРГ Главиница-Тутракан- Сливо поле</t>
  </si>
  <si>
    <t>МИРГ Високи Западни Родопи-Батак-Девин-Доспат</t>
  </si>
  <si>
    <t>Кооперация Орфей-2011</t>
  </si>
  <si>
    <t>Кооперация изток</t>
  </si>
  <si>
    <t>Исторически музей- Тутракан</t>
  </si>
  <si>
    <t>Иванко ООД</t>
  </si>
  <si>
    <t xml:space="preserve">Електа 03 ООД </t>
  </si>
  <si>
    <t>ДДД ЕООД</t>
  </si>
  <si>
    <t>Ваян - 07 ЕООД</t>
  </si>
  <si>
    <t>Авеню медия ЕООД</t>
  </si>
  <si>
    <t>"Дълбокови 2008" ООД</t>
  </si>
  <si>
    <t>Доставка на рибарски и туристически принадлежности за дооборудване на обособен посетителски център в гр. Доспат</t>
  </si>
  <si>
    <t>Повишаване на привлекателността на рибарска област Шабла-каварна-балчик чрез прилагане на нови за територията атракциони</t>
  </si>
  <si>
    <t>Насърчаване на предприемачеството в сектор туризъм и свързаните с него сектори чрез иновативен трансфер на знания и умения в областта на предприемачеството, въвеждане на иновации и прилагането ...</t>
  </si>
  <si>
    <t>Архитектурното наследство - богатството на рибарската област</t>
  </si>
  <si>
    <t>Изграждане на интернет базирана рекламно-информационна система тип smart point в рибарската област "шабла-Каварна-балчик"</t>
  </si>
  <si>
    <t>Фрий тайм - Шабла лукс</t>
  </si>
  <si>
    <t>Закупуване и оборудване на специализиран лекотоварен камион до 3,5 т за транспорт на жива морска риба</t>
  </si>
  <si>
    <t>РИБАРСКА ОБЛАСТ БЯЛА-ДОЛНИ ЧИФЛИК-АВРЕН ПРИВЛЕКАТЕЛНО МЯСТО ЗА РАЗВИТИЕ НА ТУРИЗМА</t>
  </si>
  <si>
    <t>Изграждане на интернет базирана  система тип smart point в рибарската област "Главиница - Тутракан - Сливо поле"</t>
  </si>
  <si>
    <t>Закупуване на моторна лодка и оборудване за парасейлинг</t>
  </si>
  <si>
    <t>Каварна - древна и млада</t>
  </si>
  <si>
    <t>Морски клуб "Портус Кариа - development"</t>
  </si>
  <si>
    <t>Осигуряване на възможности за опознаване на природното и културно наследство на РД "Главиница-тутракан-Сливо поле" чрез създаване на ефективна информационна мрежа и популяризиране на общия имидж</t>
  </si>
  <si>
    <t>Развитие на интегриран риболовен туризъм на територията на МИРГ "Главиница-тутракан-Сливо поле"
МИРГ Тутракан, Главиница и 
Сливо поле, с водещ партньор 
Община Тутракан</t>
  </si>
  <si>
    <t>Рибен фестивал</t>
  </si>
  <si>
    <t>Изграждане на интернет базирана система тип SMART POINT в рибарската област "ВЗР: Батак-Девин-Доспат"</t>
  </si>
  <si>
    <t xml:space="preserve">Сертифицирани курсове за „Практически английски за комуникация в туризма“ и „Маркетинг в туризма”
</t>
  </si>
  <si>
    <t>„ОБУЧЕНИЕ И ЗАБАВЛЕНИЕ”</t>
  </si>
  <si>
    <t xml:space="preserve">Огън и море </t>
  </si>
  <si>
    <t>Картиране и популяризиране на РО ВЗРкато цялостна туристическа дестинация с фокус върху риболовния туризъм</t>
  </si>
  <si>
    <t>Проучване, анализ и популяризация на екологичното състояние и туристическия облик на Рибарската област</t>
  </si>
  <si>
    <t>ЛАБОРАТОРИЯ ЗА ИЗВЪРШВАНЕ НА КВАЛИФИКАЦИЯ И ПРЕКВАЛИФИКАЦИЯ НА МОРСКИ КАДРИ И ПОДОБРЯВАНЕ НА КОНКУРЕНТНОСПОСОБНОСТТА НА РИБАРИТЕ В СЕКТОР РИБАРСТВО И АКВАКУЛТУРИ</t>
  </si>
  <si>
    <t>Разнообразяване на туризма и възможностите за заетост чрез придобиване на умения, свързани с морето</t>
  </si>
  <si>
    <t>Разширяване на дейността на
 училище за морски спортове "Екстрийм"“</t>
  </si>
  <si>
    <t>Добавяне на стойност към продуктите от аквакурури чрез закупуване на нови машини за пъстървовото стопанство на "П.А.Л.-БГ" ЕООД, с. Беден, община Девин</t>
  </si>
  <si>
    <t>Заявление за предоставяне на експертна помощ на МИРГ Шабла-Каварна-Балчик</t>
  </si>
  <si>
    <t>Създаване на общински пазар за продажба на плодове и зеленчуци, риба и рибни продукти в с. Крапец, община Шабла</t>
  </si>
  <si>
    <t>Изграждане и реконструкция на парк
 Царево - център</t>
  </si>
  <si>
    <t>Заявление за предоставяне на експертна помощ на МИРГ Тутракан, Главиница и Сливо поле</t>
  </si>
  <si>
    <t>"Тутракан - Дунав и традиции"</t>
  </si>
  <si>
    <t>Заявление за предоставяне на експертна помощ на МИРГ Приморско - Созопол -Царево</t>
  </si>
  <si>
    <t>„ИЗГРАЖДАНЕ НА ЕКО- КЪМПИНГ НА БРЕГА НА ЯЗОВИР ДОСПАТ ”</t>
  </si>
  <si>
    <t>Кът за отдих и наблюдение в УПО I, 
кв. 43 
по плана на Девин</t>
  </si>
  <si>
    <t>"Фестивал "Балкански ритми - 2015"</t>
  </si>
  <si>
    <t>Популяризиране на туристическата 
дестинация МИРГ Високи западни Родопи:Батак-Девин -Доспат и подпомагане на устойчивото развитие на рибарските области</t>
  </si>
  <si>
    <t>Чудните Фотински водопади - 
проказна разходка в дълбините 
на Родопите</t>
  </si>
  <si>
    <t>Интернет сайт за популяризиране на възможностите за туризма и спортния риболов в общита Батак"</t>
  </si>
  <si>
    <t>Риб Арт Фест Балчик</t>
  </si>
  <si>
    <t>СЪХРАНЯВАНЕ НА ПРИРОДНОТО 
НАСЛЕДСТВО НА ГР. БАЛЧИК 
ЧРЕЗ ОБНОВЯВАНЕ НА ТЕМАТИЧЕН ПАРК „ЕХО“</t>
  </si>
  <si>
    <t>„Обновяване и развитие на зони за обществено  ползване на територията на Община Аврен с цел повишаване привлекателността и качеството на живот в района”</t>
  </si>
  <si>
    <t>Каварна пее и танцува</t>
  </si>
  <si>
    <t xml:space="preserve">Местна стратегия за развитие на МИРГ  Шабла, Балчик и Каварна, с водещ партньор Община Шабла </t>
  </si>
  <si>
    <t>Стратегия за развитие на МИРГ Приморско - Созопол -Царево за периода 2011-2013 г.</t>
  </si>
  <si>
    <t xml:space="preserve">Местна стратегия за развитие на МИРГ Тутракан, Главиница и Сливо поле, с водещ партньор Община Тутракан </t>
  </si>
  <si>
    <t xml:space="preserve">Придобиване на умения и улесняване изпълнението на МСР на МИРГ Високи Западни 
Родопи- Батак-Девин-
 Доспат </t>
  </si>
  <si>
    <t>МИРГ Български черноморски сговор Бяла - Долни чифлик - Аврен</t>
  </si>
  <si>
    <t>Памет и креативност - нови предизвикателства, нови възможности</t>
  </si>
  <si>
    <t>„РЕНОВИРАНЕ НА ДВЕ 
РИБАРСКИ КЪЩИ В 
АРХИТЕКТУРЕН АНСАМБЪЛ 
„РИБАРСКА МАХАЛА“”</t>
  </si>
  <si>
    <t>Създаване на специфична туристи-
ческа инфраструктура Рибен 
ресторант и свързани екотуристи-чески услуги на територията на община Доспат/ РО ВЗР</t>
  </si>
  <si>
    <t>Реконструкция и дооборудване на
 съществуваща жилищна сграда за развитие на екотуризма - къща за гости Панорама, гр. Балчик</t>
  </si>
  <si>
    <t>„СМР и оборудване на комплекс „ШАБЛА ЛУКС “</t>
  </si>
  <si>
    <t>Дооборудване на водолазен център 
Посейдон, зала за обучения 
и стаи за настаняване - с. Тюленово, 
община Шабла за развитие на 
подводния екотуризъм</t>
  </si>
  <si>
    <t>Обзавеждане на рибарска хижа, 
популяризирането на рибни продукти 
и услуги</t>
  </si>
  <si>
    <t>31.11.2015</t>
  </si>
  <si>
    <t>СОФИЯ</t>
  </si>
  <si>
    <t>МЗХ - ДНКРА</t>
  </si>
  <si>
    <t>ДФЗ - РА - Отдел Рибарство и аквакултури</t>
  </si>
  <si>
    <t>Повишаване на административния капацитет на органите, определени за прилагането на ОПРСР.</t>
  </si>
  <si>
    <t>Допълнителни възнаграждения на служителите отговорни за прилагането на ОПРСР</t>
  </si>
  <si>
    <t>Проект за пракитческо обучение на служителите от ДЕФР с цел повишаване на квалификацията им по отношение прилагането на по ОПРСР - Поморие</t>
  </si>
  <si>
    <t>Участие в семинар за устойчиво развитие на рибарските области - Естония</t>
  </si>
  <si>
    <t>Подготовка за стартирането на Приоритетна ос 4 Устойчиво развитие на рибарските области от ОПРСР, финансирана със средства от ЕФР</t>
  </si>
  <si>
    <t>Процедури по мерки от ОПРСР</t>
  </si>
  <si>
    <t>Осугуряване на информираност и публичност за потенциални кандидати по ОПРСР и подобряване на познанията на служителите от ДЕФР по Европейското законодателство</t>
  </si>
  <si>
    <t>Изграждане на допълнителни модули и поддръжка на софтуерната система за обработка на проектите по ОПРСР и реагиране в извънредни ситуации при сривове в системата</t>
  </si>
  <si>
    <t>Допълнителни възнаграждения на служителите за изпълнение на функции по управлението на финансовата помощ по ОПРСР за периода 01.01.2010 - 30.06.2010 г.</t>
  </si>
  <si>
    <t>Избор на независим оценител за извършване на Междинна оценка на ОПРСР</t>
  </si>
  <si>
    <t>Допълнителни възнаграждения на служителите за изпълнение на функции по управлението на финансовата помощ по ОПРСР за периода 01.07.2010 г. 31.12.2010 г.</t>
  </si>
  <si>
    <t>Допълнително материално стимулиране на служителите, отговорни за управлението, наблюдението, оценката и контрола на ОПРСР за периода 01.01.2011 г.-31.03.2011 г</t>
  </si>
  <si>
    <t>Допълнителни месецни възнаграждения на служителите за изпълнение на функции по управлението на финансовата помощ по ОПРСР за 2011 г.</t>
  </si>
  <si>
    <t>Наемане на външни специалисти, коти да предоставят становище за инвестиции, свързани с прилагането на мярка 3.5Пилотни проекти...</t>
  </si>
  <si>
    <t>Закупуване на работно оборудване и приложен софтуер за отдел Технически инспекторат към ДЕФР</t>
  </si>
  <si>
    <t>Организиране и провеждане на процедурите за възлагане на обществени поръчки по линия на мярка 5.1 Техническа помощ</t>
  </si>
  <si>
    <t>Изготвяне на стратегически документи относно подкрепата за развитието на сектор Рибарзтво за периода 2014-2020 и изготвяне на предварителна оценка( ex-ante) на ОПРСР 2014-2020</t>
  </si>
  <si>
    <t>Закупуване на работно оборудване и приложен софтуер за отдел Технически инспектораткъм ДЕФР</t>
  </si>
  <si>
    <t xml:space="preserve">Подготовка и провеждане на заседания на тематична работна група за изготвяне на програмата за морско дело и рибарство за периода (2014-2020 г)  </t>
  </si>
  <si>
    <t>Наемане на външни специалисти, които да представят становища за инвестициите, свързани с прилагането на 3.5 Пилотни проекти...</t>
  </si>
  <si>
    <t>Наемане на независими оценители за участие в оценяващи комисии и изготвяне на комплексна оценка на инвестициите, свързани със строителство...</t>
  </si>
  <si>
    <t>Наемане на независими оценители, които ще извършат оценка на технологичното и специализираното производствено оборудване...</t>
  </si>
  <si>
    <t>Организиране и провеждане на информационно събитие за популяризиране на резултатите, постигнати при изпълнение на ОПРСР</t>
  </si>
  <si>
    <t>Осигуряване на експерти за оценителни комисии на проекти по ОПРСР</t>
  </si>
  <si>
    <t>Допълнителни възнаграждения на служителите отговорни за прилагането на ОПРСР.</t>
  </si>
  <si>
    <t>Допълнителни възнаграждения на служителите /от СО/ отговорни за прилагането на ОПРСР.</t>
  </si>
  <si>
    <t>Допълнително материално стимулиране (възнаграждение и вноски от работодател за ДОО и здравни осигуровки) на служителите, отговорни за управлението, наблюдението, оценката и контрола на ОПРСР.</t>
  </si>
  <si>
    <t>Допълнително материално стимулиране (възнаграждение и вноски от работодател за ДОО и здравни осгуровки) на служителите, отговорни за управлението, наблюдението, оценката и контрола на ОПРСР.</t>
  </si>
  <si>
    <t>Допълнително материално стимулиране на служителите, отговорни за управлението, оценката и контрола на ОПРСР</t>
  </si>
  <si>
    <t>Допълнителни възнаграждения на служителите, отговорни за прилагане на ОПРСР.</t>
  </si>
  <si>
    <t>Добавки към възнагражденията на служителите отговорни за прилагането на ОПРСР</t>
  </si>
  <si>
    <t>Обучение на служителите от отдел Рибарство и аквакултури</t>
  </si>
  <si>
    <t>Допълнителни възнаграждения на служителите отговорни за прилагане на ОПРСР.</t>
  </si>
  <si>
    <t>Допълнителни възнаграждения на служителите отговорни за прилагането на ОПРСР - ДФ Земеделие - РА, отдел Рибарство и аквакултури</t>
  </si>
  <si>
    <t>Допълнително материално стимулиране на служителите отговорни за управлението, наблюдението, оценката и контрола на ОПРСР.</t>
  </si>
  <si>
    <t>Допълнително материално стимурилане на служителите, отговорни за управлението, наблюдението, оценката и контрола на ОПРСР.</t>
  </si>
  <si>
    <t>Допълнително материално стимулиране на служителите отговорни за управлението, наблюдението, оценката и контрола на ОПРСР</t>
  </si>
  <si>
    <t>Заплати, възнаграждения и задължителни осигурителни вноски от работодател, включително и платен годишен отпуск на служителите, отговорни за изпълнение на функции по управление и контрол на фондове и програми от ЕС, чиито размери е услови за получаване са определени с Наредба за заплатите на служителите в държавната администрация"</t>
  </si>
  <si>
    <t>Допълнителни възнаграждения за постигнати резултати и зължимите за тях задължителни осигурителни вноски за сметка на осигурителя на служителите, отговорни за управлението, наблюдението, оценката, контрола и изпълнението на проекти по ОПРСР за периода 01.-7.2015 - 31.12.2015 г.</t>
  </si>
  <si>
    <t>Заплати, възнаграждения и задължителни осигурителни вноски от работодател, включително и платен годишен отпуск на служителите, които изпълняват функции по управление наблюдение оценка и контрол по ОПРСР - звено "СРОПРСР", ДФ "Земеделие, в качеството на Сертифициращ орган на ОПРСР за периода от 01.01.2015 г. до 31.12.2015 г."</t>
  </si>
  <si>
    <t>Допълнителни възнаграждения за постигнати резултати и зължимите за тях задължителни осигурителни вноски за сметка на осигурителя на служителите, отговорни за управлението, наблюдението, оценката, контрола и изпълнението на проекти по ОПРСР от звено "СРОПРСР" на ДФ "Земеделие", в качеството му на Сертифициращ орган на ОПРСР за периода от 01.01.2015 до 31.12.2015 г.</t>
  </si>
  <si>
    <t>Допълнителни възнаграждения за постигнати резултати и дължимите за тях задължителни осигурителни вноски за сметка на осигурителя на служителите, отговорни за управлението, наблюдението, оценката, контрола и изпълнението на проекти по ОПРСР и част от брутните месечни заплати и възнаграждения за платен отпуск, както и дължимите осигурителни вноски за сметка на осигурителя на служителите в дирекция "РИБАРСТВО И АКВАКУЛТУРИ", в качеството на Междинно звено по ОПРСР, съгласно вътрешните правила за определяне на работни заплати за периода от 01.01.2015 до 31.12.2015 г.</t>
  </si>
  <si>
    <t>Разходи за командировки в страната</t>
  </si>
  <si>
    <t>Систематизиране на данни за сектор рибарство</t>
  </si>
  <si>
    <t>Разработване на наръчник с добри практики и често срещани грешки при подготовка и изпълнение на проекти по ОПРСР</t>
  </si>
  <si>
    <t>Наемане на външна организация, която ще извърши проучване с цел оценка на свръхпроизводство на аквакултури в България</t>
  </si>
  <si>
    <t>0</t>
  </si>
  <si>
    <t>В ПРОЦЕС НА ИЗПЪЛНЕНИЕ - СПРЯНА ЗАЯВКА ЗА ПЛАЩАНЕ</t>
  </si>
  <si>
    <t>.</t>
  </si>
  <si>
    <t>ИЗПЛАТЕНА БФП</t>
  </si>
  <si>
    <t>ДАТА НА ПОСЛЕДНО ИЗВЪРШЕНО ПЛАЩАНЕ</t>
  </si>
  <si>
    <t>Реконструкция на недействащо рибовъдно стопанство в басейнова аквадерма за пъстървови видове, прясна риба за консумация и последваща преработка</t>
  </si>
  <si>
    <t>Изграждане на ферма за аквакултури - универсална затворена рециркулационна система за суперинтензивно отглеждане на змиорка /Anguilla anguilla/</t>
  </si>
  <si>
    <t>Изграждане и оборудване на садкова инсталация за интензивно отглеждане на риба в язовир "Крапец"</t>
  </si>
  <si>
    <t>Мидена ферма в района на залив равденски нос, с. Равда, община Несебър</t>
  </si>
  <si>
    <t>Дунав - нашето богатство</t>
  </si>
  <si>
    <t>Осигуряване на възможности за опознаване на природното и културно наследство на РО, чрез създаване на ефективна информационна мрежа и популяризиране на общия имидж</t>
  </si>
  <si>
    <t>Полагане на топлоизолация и обособяване на съществуваща вилна сграда в къща/вила за гости с цел развитие на екотуризма в село Църква, община Балчик</t>
  </si>
  <si>
    <t>Създаване на зона за отдих с детски площадки в гр. Сливо поле</t>
  </si>
  <si>
    <t>Организиране и провеждане на Четвърто редовно заседание на Комитета за наблюдение изпълнението на Оперативната програма за развитие на сектор "Рибарство" /2007-2013/</t>
  </si>
  <si>
    <t>Повишаване на административния капацитет на Сертифициращия орган на Оперативна програма за развитие на сектор "Рибарство"</t>
  </si>
  <si>
    <t>Повишаване на административния капацитет на дирекция "Рибарство и аквакултури"</t>
  </si>
  <si>
    <t xml:space="preserve">ИЗВЪРШЕНО ОКОНЧАТЕЛНО ПЛАЩАНЕ </t>
  </si>
  <si>
    <t>ТАБЛИЦА С ИНФОРМАЦИЯ ЗА БЕНЕФИЦИЕНТИТЕ И ИЗПЛАТЕНИТЕ СРЕДСТВА ОТ ОПРСР
към дата: 27/05/2019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</si>
</sst>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\ _л_в_.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4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_NEW-080808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68407</xdr:colOff>
      <xdr:row>0</xdr:row>
      <xdr:rowOff>51955</xdr:rowOff>
    </xdr:from>
    <xdr:ext cx="5631996" cy="923925"/>
    <xdr:pic>
      <xdr:nvPicPr>
        <xdr:cNvPr id="2" name="Picture 1" descr="Picture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2882" y="51955"/>
          <a:ext cx="5631996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0"/>
  <sheetViews>
    <sheetView tabSelected="1" view="pageBreakPreview" zoomScale="70" zoomScaleNormal="60" zoomScaleSheetLayoutView="70" workbookViewId="0">
      <selection activeCell="H8" sqref="H8"/>
    </sheetView>
  </sheetViews>
  <sheetFormatPr defaultRowHeight="15" x14ac:dyDescent="0.25"/>
  <cols>
    <col min="1" max="1" width="24.5703125" style="7" customWidth="1"/>
    <col min="2" max="2" width="28.7109375" style="7" customWidth="1"/>
    <col min="3" max="3" width="10" style="8" customWidth="1"/>
    <col min="4" max="4" width="16.5703125" style="7" customWidth="1"/>
    <col min="5" max="5" width="16.5703125" style="9" customWidth="1"/>
    <col min="6" max="6" width="21.85546875" style="10" customWidth="1"/>
    <col min="7" max="7" width="20.140625" style="10" customWidth="1"/>
    <col min="8" max="8" width="18.7109375" style="10" customWidth="1"/>
    <col min="9" max="9" width="20" style="9" customWidth="1"/>
    <col min="10" max="10" width="19.28515625" style="10" customWidth="1"/>
    <col min="11" max="11" width="19.28515625" style="9" customWidth="1"/>
    <col min="12" max="12" width="49.140625" style="11" bestFit="1" customWidth="1"/>
    <col min="13" max="16384" width="9.140625" style="1"/>
  </cols>
  <sheetData>
    <row r="1" spans="1:12" ht="75.7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2" customFormat="1" ht="32.25" customHeight="1" x14ac:dyDescent="0.25">
      <c r="A2" s="43" t="s">
        <v>1127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3"/>
    </row>
    <row r="3" spans="1:12" s="23" customFormat="1" ht="46.5" customHeight="1" x14ac:dyDescent="0.25">
      <c r="A3" s="45" t="s">
        <v>0</v>
      </c>
      <c r="B3" s="45" t="s">
        <v>1</v>
      </c>
      <c r="C3" s="46" t="s">
        <v>2</v>
      </c>
      <c r="D3" s="45" t="s">
        <v>3</v>
      </c>
      <c r="E3" s="47" t="s">
        <v>4</v>
      </c>
      <c r="F3" s="48" t="s">
        <v>5</v>
      </c>
      <c r="G3" s="48" t="s">
        <v>6</v>
      </c>
      <c r="H3" s="48"/>
      <c r="I3" s="47" t="s">
        <v>7</v>
      </c>
      <c r="J3" s="48" t="s">
        <v>1113</v>
      </c>
      <c r="K3" s="50" t="s">
        <v>1114</v>
      </c>
      <c r="L3" s="49" t="s">
        <v>8</v>
      </c>
    </row>
    <row r="4" spans="1:12" s="23" customFormat="1" ht="30.75" customHeight="1" x14ac:dyDescent="0.25">
      <c r="A4" s="45"/>
      <c r="B4" s="45"/>
      <c r="C4" s="46"/>
      <c r="D4" s="45"/>
      <c r="E4" s="47"/>
      <c r="F4" s="48"/>
      <c r="G4" s="3" t="s">
        <v>9</v>
      </c>
      <c r="H4" s="3" t="s">
        <v>10</v>
      </c>
      <c r="I4" s="47"/>
      <c r="J4" s="48"/>
      <c r="K4" s="50"/>
      <c r="L4" s="49"/>
    </row>
    <row r="5" spans="1:12" s="24" customFormat="1" ht="30" customHeight="1" x14ac:dyDescent="0.25">
      <c r="A5" s="31" t="s">
        <v>63</v>
      </c>
      <c r="B5" s="32" t="s">
        <v>64</v>
      </c>
      <c r="C5" s="33" t="s">
        <v>12</v>
      </c>
      <c r="D5" s="32" t="s">
        <v>35</v>
      </c>
      <c r="E5" s="34">
        <v>41192</v>
      </c>
      <c r="F5" s="35">
        <v>58950.63</v>
      </c>
      <c r="G5" s="35">
        <v>50108.039999999994</v>
      </c>
      <c r="H5" s="35">
        <v>8842.59</v>
      </c>
      <c r="I5" s="34">
        <v>41557</v>
      </c>
      <c r="J5" s="35">
        <v>58950.63</v>
      </c>
      <c r="K5" s="34">
        <v>41599</v>
      </c>
      <c r="L5" s="36" t="s">
        <v>14</v>
      </c>
    </row>
    <row r="6" spans="1:12" s="24" customFormat="1" ht="30" customHeight="1" x14ac:dyDescent="0.25">
      <c r="A6" s="37" t="s">
        <v>15</v>
      </c>
      <c r="B6" s="37" t="s">
        <v>895</v>
      </c>
      <c r="C6" s="33" t="s">
        <v>12</v>
      </c>
      <c r="D6" s="37" t="s">
        <v>16</v>
      </c>
      <c r="E6" s="34">
        <v>40675</v>
      </c>
      <c r="F6" s="35">
        <v>178020.57</v>
      </c>
      <c r="G6" s="35">
        <v>151317.48000000001</v>
      </c>
      <c r="H6" s="35">
        <v>26703.09</v>
      </c>
      <c r="I6" s="34">
        <v>41041</v>
      </c>
      <c r="J6" s="35">
        <v>178020.57</v>
      </c>
      <c r="K6" s="34">
        <v>40751</v>
      </c>
      <c r="L6" s="36" t="s">
        <v>14</v>
      </c>
    </row>
    <row r="7" spans="1:12" s="24" customFormat="1" ht="30" customHeight="1" x14ac:dyDescent="0.25">
      <c r="A7" s="37" t="s">
        <v>15</v>
      </c>
      <c r="B7" s="37" t="s">
        <v>42</v>
      </c>
      <c r="C7" s="33" t="s">
        <v>12</v>
      </c>
      <c r="D7" s="37" t="s">
        <v>16</v>
      </c>
      <c r="E7" s="34">
        <v>40927</v>
      </c>
      <c r="F7" s="35">
        <v>138809.1</v>
      </c>
      <c r="G7" s="35">
        <v>117987.73000000001</v>
      </c>
      <c r="H7" s="35">
        <v>20821.37</v>
      </c>
      <c r="I7" s="34">
        <v>41293</v>
      </c>
      <c r="J7" s="35">
        <v>138647.20000000001</v>
      </c>
      <c r="K7" s="34">
        <v>41194</v>
      </c>
      <c r="L7" s="36" t="s">
        <v>14</v>
      </c>
    </row>
    <row r="8" spans="1:12" s="24" customFormat="1" ht="60" customHeight="1" x14ac:dyDescent="0.25">
      <c r="A8" s="37" t="s">
        <v>26</v>
      </c>
      <c r="B8" s="37" t="s">
        <v>27</v>
      </c>
      <c r="C8" s="33" t="s">
        <v>12</v>
      </c>
      <c r="D8" s="37" t="s">
        <v>13</v>
      </c>
      <c r="E8" s="34">
        <v>40899</v>
      </c>
      <c r="F8" s="35">
        <v>376781.38</v>
      </c>
      <c r="G8" s="35">
        <v>320264.17</v>
      </c>
      <c r="H8" s="35">
        <v>56517.21</v>
      </c>
      <c r="I8" s="34">
        <v>41005</v>
      </c>
      <c r="J8" s="35">
        <v>376781.38</v>
      </c>
      <c r="K8" s="34">
        <v>41005</v>
      </c>
      <c r="L8" s="36" t="s">
        <v>14</v>
      </c>
    </row>
    <row r="9" spans="1:12" s="24" customFormat="1" ht="30" customHeight="1" x14ac:dyDescent="0.25">
      <c r="A9" s="37" t="s">
        <v>51</v>
      </c>
      <c r="B9" s="32" t="s">
        <v>52</v>
      </c>
      <c r="C9" s="33" t="s">
        <v>12</v>
      </c>
      <c r="D9" s="32" t="s">
        <v>35</v>
      </c>
      <c r="E9" s="34">
        <v>41094</v>
      </c>
      <c r="F9" s="35">
        <v>46714.35</v>
      </c>
      <c r="G9" s="35">
        <v>39707.199999999997</v>
      </c>
      <c r="H9" s="35">
        <v>7007.15</v>
      </c>
      <c r="I9" s="34">
        <v>41459</v>
      </c>
      <c r="J9" s="35">
        <v>46714.35</v>
      </c>
      <c r="K9" s="34">
        <v>41325</v>
      </c>
      <c r="L9" s="36" t="s">
        <v>14</v>
      </c>
    </row>
    <row r="10" spans="1:12" s="24" customFormat="1" ht="45" customHeight="1" x14ac:dyDescent="0.25">
      <c r="A10" s="31" t="s">
        <v>51</v>
      </c>
      <c r="B10" s="32" t="s">
        <v>134</v>
      </c>
      <c r="C10" s="33" t="s">
        <v>12</v>
      </c>
      <c r="D10" s="32" t="s">
        <v>35</v>
      </c>
      <c r="E10" s="34">
        <v>41716</v>
      </c>
      <c r="F10" s="35">
        <v>10122.92</v>
      </c>
      <c r="G10" s="35">
        <v>8604.48</v>
      </c>
      <c r="H10" s="35">
        <v>1518.44</v>
      </c>
      <c r="I10" s="34">
        <v>41808</v>
      </c>
      <c r="J10" s="35">
        <v>10122.92</v>
      </c>
      <c r="K10" s="34">
        <v>41849</v>
      </c>
      <c r="L10" s="36" t="s">
        <v>14</v>
      </c>
    </row>
    <row r="11" spans="1:12" s="24" customFormat="1" ht="30" customHeight="1" x14ac:dyDescent="0.25">
      <c r="A11" s="31" t="s">
        <v>49</v>
      </c>
      <c r="B11" s="32" t="s">
        <v>50</v>
      </c>
      <c r="C11" s="33" t="s">
        <v>12</v>
      </c>
      <c r="D11" s="32" t="s">
        <v>35</v>
      </c>
      <c r="E11" s="34">
        <v>41096</v>
      </c>
      <c r="F11" s="35">
        <v>156182.01999999999</v>
      </c>
      <c r="G11" s="35">
        <v>132754.72</v>
      </c>
      <c r="H11" s="35">
        <v>23427.3</v>
      </c>
      <c r="I11" s="34">
        <v>41461</v>
      </c>
      <c r="J11" s="35">
        <v>156182.01999999999</v>
      </c>
      <c r="K11" s="34">
        <v>41479</v>
      </c>
      <c r="L11" s="36" t="s">
        <v>14</v>
      </c>
    </row>
    <row r="12" spans="1:12" s="24" customFormat="1" ht="45" customHeight="1" x14ac:dyDescent="0.25">
      <c r="A12" s="31" t="s">
        <v>74</v>
      </c>
      <c r="B12" s="32" t="s">
        <v>75</v>
      </c>
      <c r="C12" s="33" t="s">
        <v>12</v>
      </c>
      <c r="D12" s="32" t="s">
        <v>16</v>
      </c>
      <c r="E12" s="34">
        <v>41248</v>
      </c>
      <c r="F12" s="35">
        <v>134648.91</v>
      </c>
      <c r="G12" s="35">
        <v>114451.57</v>
      </c>
      <c r="H12" s="35">
        <v>20197.34</v>
      </c>
      <c r="I12" s="34">
        <v>41613</v>
      </c>
      <c r="J12" s="35">
        <v>134648.91</v>
      </c>
      <c r="K12" s="34">
        <v>41347</v>
      </c>
      <c r="L12" s="36" t="s">
        <v>14</v>
      </c>
    </row>
    <row r="13" spans="1:12" s="24" customFormat="1" ht="30" customHeight="1" x14ac:dyDescent="0.25">
      <c r="A13" s="31" t="s">
        <v>100</v>
      </c>
      <c r="B13" s="32" t="s">
        <v>896</v>
      </c>
      <c r="C13" s="33" t="s">
        <v>12</v>
      </c>
      <c r="D13" s="32" t="s">
        <v>16</v>
      </c>
      <c r="E13" s="34">
        <v>41393</v>
      </c>
      <c r="F13" s="35">
        <v>71574.149999999994</v>
      </c>
      <c r="G13" s="35">
        <v>60838.029999999992</v>
      </c>
      <c r="H13" s="35">
        <v>10736.12</v>
      </c>
      <c r="I13" s="34">
        <v>41758</v>
      </c>
      <c r="J13" s="35">
        <v>71574.149999999994</v>
      </c>
      <c r="K13" s="34">
        <v>41452</v>
      </c>
      <c r="L13" s="36" t="s">
        <v>14</v>
      </c>
    </row>
    <row r="14" spans="1:12" s="24" customFormat="1" ht="30" customHeight="1" x14ac:dyDescent="0.25">
      <c r="A14" s="31" t="s">
        <v>100</v>
      </c>
      <c r="B14" s="32" t="s">
        <v>101</v>
      </c>
      <c r="C14" s="33" t="s">
        <v>12</v>
      </c>
      <c r="D14" s="32" t="s">
        <v>16</v>
      </c>
      <c r="E14" s="34">
        <v>41564</v>
      </c>
      <c r="F14" s="35">
        <v>62235.77</v>
      </c>
      <c r="G14" s="35">
        <v>52900.399999999994</v>
      </c>
      <c r="H14" s="35">
        <v>9335.3700000000008</v>
      </c>
      <c r="I14" s="34">
        <v>41656</v>
      </c>
      <c r="J14" s="35">
        <v>62235.77</v>
      </c>
      <c r="K14" s="34">
        <v>41625</v>
      </c>
      <c r="L14" s="36" t="s">
        <v>14</v>
      </c>
    </row>
    <row r="15" spans="1:12" s="24" customFormat="1" ht="45" customHeight="1" x14ac:dyDescent="0.25">
      <c r="A15" s="31" t="s">
        <v>79</v>
      </c>
      <c r="B15" s="32" t="s">
        <v>80</v>
      </c>
      <c r="C15" s="33" t="s">
        <v>12</v>
      </c>
      <c r="D15" s="32" t="s">
        <v>16</v>
      </c>
      <c r="E15" s="34">
        <v>41327</v>
      </c>
      <c r="F15" s="35">
        <v>141398.99</v>
      </c>
      <c r="G15" s="35">
        <v>120189.13999999998</v>
      </c>
      <c r="H15" s="35">
        <v>21209.85</v>
      </c>
      <c r="I15" s="34">
        <v>41692</v>
      </c>
      <c r="J15" s="35">
        <v>141398.99</v>
      </c>
      <c r="K15" s="34">
        <v>41394</v>
      </c>
      <c r="L15" s="36" t="s">
        <v>14</v>
      </c>
    </row>
    <row r="16" spans="1:12" s="24" customFormat="1" ht="30" customHeight="1" x14ac:dyDescent="0.25">
      <c r="A16" s="31" t="s">
        <v>61</v>
      </c>
      <c r="B16" s="32" t="s">
        <v>62</v>
      </c>
      <c r="C16" s="33" t="s">
        <v>12</v>
      </c>
      <c r="D16" s="32" t="s">
        <v>35</v>
      </c>
      <c r="E16" s="34">
        <v>41170</v>
      </c>
      <c r="F16" s="35">
        <v>105255.48</v>
      </c>
      <c r="G16" s="35">
        <v>89467.16</v>
      </c>
      <c r="H16" s="35">
        <v>15788.32</v>
      </c>
      <c r="I16" s="34">
        <v>41535</v>
      </c>
      <c r="J16" s="35">
        <v>105255.48</v>
      </c>
      <c r="K16" s="34">
        <v>41262</v>
      </c>
      <c r="L16" s="36" t="s">
        <v>14</v>
      </c>
    </row>
    <row r="17" spans="1:12" s="24" customFormat="1" ht="30" customHeight="1" x14ac:dyDescent="0.25">
      <c r="A17" s="31" t="s">
        <v>882</v>
      </c>
      <c r="B17" s="32" t="s">
        <v>897</v>
      </c>
      <c r="C17" s="33" t="s">
        <v>12</v>
      </c>
      <c r="D17" s="32" t="s">
        <v>16</v>
      </c>
      <c r="E17" s="34">
        <v>41348</v>
      </c>
      <c r="F17" s="35">
        <v>51381.2</v>
      </c>
      <c r="G17" s="35">
        <v>43674.02</v>
      </c>
      <c r="H17" s="35">
        <v>7707.18</v>
      </c>
      <c r="I17" s="34">
        <v>41713</v>
      </c>
      <c r="J17" s="35">
        <v>51381.2</v>
      </c>
      <c r="K17" s="34">
        <v>41479</v>
      </c>
      <c r="L17" s="36" t="s">
        <v>14</v>
      </c>
    </row>
    <row r="18" spans="1:12" s="24" customFormat="1" ht="30" customHeight="1" x14ac:dyDescent="0.25">
      <c r="A18" s="31" t="s">
        <v>55</v>
      </c>
      <c r="B18" s="37" t="s">
        <v>54</v>
      </c>
      <c r="C18" s="33" t="s">
        <v>12</v>
      </c>
      <c r="D18" s="32" t="s">
        <v>35</v>
      </c>
      <c r="E18" s="34">
        <v>41135</v>
      </c>
      <c r="F18" s="35">
        <v>33042.969999999994</v>
      </c>
      <c r="G18" s="35">
        <v>28086.519999999993</v>
      </c>
      <c r="H18" s="35">
        <v>4956.45</v>
      </c>
      <c r="I18" s="34">
        <v>41500</v>
      </c>
      <c r="J18" s="35">
        <v>33042.97</v>
      </c>
      <c r="K18" s="34">
        <v>41234</v>
      </c>
      <c r="L18" s="36" t="s">
        <v>14</v>
      </c>
    </row>
    <row r="19" spans="1:12" s="24" customFormat="1" ht="30" customHeight="1" x14ac:dyDescent="0.25">
      <c r="A19" s="31" t="s">
        <v>55</v>
      </c>
      <c r="B19" s="32" t="s">
        <v>78</v>
      </c>
      <c r="C19" s="33" t="s">
        <v>12</v>
      </c>
      <c r="D19" s="32" t="s">
        <v>35</v>
      </c>
      <c r="E19" s="34">
        <v>41304</v>
      </c>
      <c r="F19" s="35">
        <v>8904.25</v>
      </c>
      <c r="G19" s="35">
        <v>7568.61</v>
      </c>
      <c r="H19" s="35">
        <v>1335.64</v>
      </c>
      <c r="I19" s="34">
        <v>41669</v>
      </c>
      <c r="J19" s="35">
        <v>8904.25</v>
      </c>
      <c r="K19" s="34">
        <v>41394</v>
      </c>
      <c r="L19" s="36" t="s">
        <v>14</v>
      </c>
    </row>
    <row r="20" spans="1:12" s="24" customFormat="1" ht="30" customHeight="1" x14ac:dyDescent="0.25">
      <c r="A20" s="31" t="s">
        <v>55</v>
      </c>
      <c r="B20" s="32" t="s">
        <v>78</v>
      </c>
      <c r="C20" s="33" t="s">
        <v>12</v>
      </c>
      <c r="D20" s="32" t="s">
        <v>35</v>
      </c>
      <c r="E20" s="34">
        <v>41304</v>
      </c>
      <c r="F20" s="35">
        <v>17650.02</v>
      </c>
      <c r="G20" s="35">
        <v>15002.52</v>
      </c>
      <c r="H20" s="35">
        <v>2647.5</v>
      </c>
      <c r="I20" s="34">
        <v>41669</v>
      </c>
      <c r="J20" s="35">
        <v>17650.02</v>
      </c>
      <c r="K20" s="34">
        <v>41394</v>
      </c>
      <c r="L20" s="36" t="s">
        <v>14</v>
      </c>
    </row>
    <row r="21" spans="1:12" s="24" customFormat="1" ht="30" customHeight="1" x14ac:dyDescent="0.25">
      <c r="A21" s="31" t="s">
        <v>68</v>
      </c>
      <c r="B21" s="32" t="s">
        <v>69</v>
      </c>
      <c r="C21" s="33" t="s">
        <v>12</v>
      </c>
      <c r="D21" s="32" t="s">
        <v>35</v>
      </c>
      <c r="E21" s="34">
        <v>41221</v>
      </c>
      <c r="F21" s="35">
        <v>22137.33</v>
      </c>
      <c r="G21" s="35">
        <v>18816.730000000003</v>
      </c>
      <c r="H21" s="35">
        <v>3320.6</v>
      </c>
      <c r="I21" s="34">
        <v>41586</v>
      </c>
      <c r="J21" s="35">
        <v>22137.33</v>
      </c>
      <c r="K21" s="34">
        <v>41320</v>
      </c>
      <c r="L21" s="36" t="s">
        <v>14</v>
      </c>
    </row>
    <row r="22" spans="1:12" s="25" customFormat="1" ht="30" customHeight="1" x14ac:dyDescent="0.25">
      <c r="A22" s="31" t="s">
        <v>98</v>
      </c>
      <c r="B22" s="32" t="s">
        <v>38</v>
      </c>
      <c r="C22" s="33" t="s">
        <v>12</v>
      </c>
      <c r="D22" s="32" t="s">
        <v>32</v>
      </c>
      <c r="E22" s="34">
        <v>41010</v>
      </c>
      <c r="F22" s="35">
        <v>113630.68</v>
      </c>
      <c r="G22" s="35">
        <v>96586.079999999987</v>
      </c>
      <c r="H22" s="35">
        <v>17044.599999999999</v>
      </c>
      <c r="I22" s="34">
        <v>41375</v>
      </c>
      <c r="J22" s="35">
        <v>113630.68</v>
      </c>
      <c r="K22" s="34">
        <v>41078</v>
      </c>
      <c r="L22" s="36" t="s">
        <v>14</v>
      </c>
    </row>
    <row r="23" spans="1:12" s="24" customFormat="1" ht="30" customHeight="1" x14ac:dyDescent="0.25">
      <c r="A23" s="31" t="s">
        <v>98</v>
      </c>
      <c r="B23" s="32" t="s">
        <v>898</v>
      </c>
      <c r="C23" s="33" t="s">
        <v>12</v>
      </c>
      <c r="D23" s="32" t="s">
        <v>16</v>
      </c>
      <c r="E23" s="34">
        <v>41351</v>
      </c>
      <c r="F23" s="35">
        <v>128274.86</v>
      </c>
      <c r="G23" s="35">
        <v>109033.63</v>
      </c>
      <c r="H23" s="35">
        <v>19241.23</v>
      </c>
      <c r="I23" s="34">
        <v>41716</v>
      </c>
      <c r="J23" s="35">
        <v>128274.86</v>
      </c>
      <c r="K23" s="34">
        <v>41446</v>
      </c>
      <c r="L23" s="36" t="s">
        <v>14</v>
      </c>
    </row>
    <row r="24" spans="1:12" s="23" customFormat="1" ht="45" customHeight="1" x14ac:dyDescent="0.25">
      <c r="A24" s="31" t="s">
        <v>98</v>
      </c>
      <c r="B24" s="32" t="s">
        <v>899</v>
      </c>
      <c r="C24" s="33" t="s">
        <v>12</v>
      </c>
      <c r="D24" s="32" t="s">
        <v>16</v>
      </c>
      <c r="E24" s="34">
        <v>41404</v>
      </c>
      <c r="F24" s="35">
        <v>43697.67</v>
      </c>
      <c r="G24" s="35">
        <v>37143.019999999997</v>
      </c>
      <c r="H24" s="35">
        <v>6554.65</v>
      </c>
      <c r="I24" s="34">
        <v>41769</v>
      </c>
      <c r="J24" s="35">
        <v>43697.67</v>
      </c>
      <c r="K24" s="34">
        <v>41464</v>
      </c>
      <c r="L24" s="36" t="s">
        <v>14</v>
      </c>
    </row>
    <row r="25" spans="1:12" s="24" customFormat="1" ht="45" customHeight="1" x14ac:dyDescent="0.25">
      <c r="A25" s="31" t="s">
        <v>98</v>
      </c>
      <c r="B25" s="32" t="s">
        <v>900</v>
      </c>
      <c r="C25" s="33" t="s">
        <v>12</v>
      </c>
      <c r="D25" s="32" t="s">
        <v>16</v>
      </c>
      <c r="E25" s="34">
        <v>41404</v>
      </c>
      <c r="F25" s="35">
        <v>111681.61</v>
      </c>
      <c r="G25" s="35">
        <v>94929.37</v>
      </c>
      <c r="H25" s="35">
        <v>16752.240000000002</v>
      </c>
      <c r="I25" s="34">
        <v>41769</v>
      </c>
      <c r="J25" s="35">
        <v>111681.61</v>
      </c>
      <c r="K25" s="34">
        <v>41464</v>
      </c>
      <c r="L25" s="36" t="s">
        <v>14</v>
      </c>
    </row>
    <row r="26" spans="1:12" s="24" customFormat="1" ht="45" customHeight="1" x14ac:dyDescent="0.25">
      <c r="A26" s="31" t="s">
        <v>98</v>
      </c>
      <c r="B26" s="32" t="s">
        <v>106</v>
      </c>
      <c r="C26" s="33" t="s">
        <v>12</v>
      </c>
      <c r="D26" s="32" t="s">
        <v>16</v>
      </c>
      <c r="E26" s="34">
        <v>41590</v>
      </c>
      <c r="F26" s="35">
        <v>125335.75</v>
      </c>
      <c r="G26" s="35">
        <v>106535.39</v>
      </c>
      <c r="H26" s="35">
        <v>18800.36</v>
      </c>
      <c r="I26" s="34">
        <v>41682</v>
      </c>
      <c r="J26" s="35">
        <v>125335.75</v>
      </c>
      <c r="K26" s="34">
        <v>41629</v>
      </c>
      <c r="L26" s="36" t="s">
        <v>14</v>
      </c>
    </row>
    <row r="27" spans="1:12" s="23" customFormat="1" ht="30" customHeight="1" x14ac:dyDescent="0.25">
      <c r="A27" s="31" t="s">
        <v>98</v>
      </c>
      <c r="B27" s="32" t="s">
        <v>99</v>
      </c>
      <c r="C27" s="33" t="s">
        <v>12</v>
      </c>
      <c r="D27" s="32" t="s">
        <v>16</v>
      </c>
      <c r="E27" s="34">
        <v>41564</v>
      </c>
      <c r="F27" s="35">
        <v>5162.99</v>
      </c>
      <c r="G27" s="35">
        <v>4388.54</v>
      </c>
      <c r="H27" s="35">
        <v>774.45</v>
      </c>
      <c r="I27" s="34">
        <v>41656</v>
      </c>
      <c r="J27" s="35">
        <v>5162.99</v>
      </c>
      <c r="K27" s="34">
        <v>41733</v>
      </c>
      <c r="L27" s="36" t="s">
        <v>14</v>
      </c>
    </row>
    <row r="28" spans="1:12" s="24" customFormat="1" ht="30" customHeight="1" x14ac:dyDescent="0.25">
      <c r="A28" s="31" t="s">
        <v>98</v>
      </c>
      <c r="B28" s="32" t="s">
        <v>125</v>
      </c>
      <c r="C28" s="33" t="s">
        <v>12</v>
      </c>
      <c r="D28" s="32"/>
      <c r="E28" s="34">
        <v>41654</v>
      </c>
      <c r="F28" s="35">
        <v>44181.37</v>
      </c>
      <c r="G28" s="35">
        <v>37554.160000000003</v>
      </c>
      <c r="H28" s="35">
        <v>6627.21</v>
      </c>
      <c r="I28" s="34">
        <v>41744</v>
      </c>
      <c r="J28" s="35">
        <v>44181.37</v>
      </c>
      <c r="K28" s="34">
        <v>41746</v>
      </c>
      <c r="L28" s="36" t="s">
        <v>14</v>
      </c>
    </row>
    <row r="29" spans="1:12" s="24" customFormat="1" ht="45" customHeight="1" x14ac:dyDescent="0.25">
      <c r="A29" s="31" t="s">
        <v>102</v>
      </c>
      <c r="B29" s="32" t="s">
        <v>103</v>
      </c>
      <c r="C29" s="33" t="s">
        <v>12</v>
      </c>
      <c r="D29" s="32" t="s">
        <v>13</v>
      </c>
      <c r="E29" s="34">
        <v>41570</v>
      </c>
      <c r="F29" s="35">
        <v>147665.17000000001</v>
      </c>
      <c r="G29" s="35">
        <v>124442.79999999999</v>
      </c>
      <c r="H29" s="35">
        <v>21960.5</v>
      </c>
      <c r="I29" s="34">
        <v>41662</v>
      </c>
      <c r="J29" s="35">
        <v>146403.29999999999</v>
      </c>
      <c r="K29" s="34">
        <v>41629</v>
      </c>
      <c r="L29" s="36" t="s">
        <v>14</v>
      </c>
    </row>
    <row r="30" spans="1:12" s="24" customFormat="1" ht="60" customHeight="1" x14ac:dyDescent="0.25">
      <c r="A30" s="31" t="s">
        <v>70</v>
      </c>
      <c r="B30" s="32" t="s">
        <v>71</v>
      </c>
      <c r="C30" s="33" t="s">
        <v>12</v>
      </c>
      <c r="D30" s="32" t="s">
        <v>13</v>
      </c>
      <c r="E30" s="34">
        <v>41213</v>
      </c>
      <c r="F30" s="35">
        <v>156840.22</v>
      </c>
      <c r="G30" s="35">
        <v>133314.19</v>
      </c>
      <c r="H30" s="35">
        <v>23526.03</v>
      </c>
      <c r="I30" s="34">
        <v>41578</v>
      </c>
      <c r="J30" s="35">
        <v>156840.22</v>
      </c>
      <c r="K30" s="34">
        <v>41304</v>
      </c>
      <c r="L30" s="36" t="s">
        <v>14</v>
      </c>
    </row>
    <row r="31" spans="1:12" s="24" customFormat="1" ht="30" customHeight="1" x14ac:dyDescent="0.25">
      <c r="A31" s="31" t="s">
        <v>883</v>
      </c>
      <c r="B31" s="32" t="s">
        <v>97</v>
      </c>
      <c r="C31" s="33" t="s">
        <v>12</v>
      </c>
      <c r="D31" s="32" t="s">
        <v>13</v>
      </c>
      <c r="E31" s="34">
        <v>41508</v>
      </c>
      <c r="F31" s="35">
        <v>85461.89</v>
      </c>
      <c r="G31" s="35">
        <v>72642.61</v>
      </c>
      <c r="H31" s="35">
        <v>12819.28</v>
      </c>
      <c r="I31" s="34">
        <v>41873</v>
      </c>
      <c r="J31" s="35">
        <v>85461.89</v>
      </c>
      <c r="K31" s="34">
        <v>41607</v>
      </c>
      <c r="L31" s="36" t="s">
        <v>14</v>
      </c>
    </row>
    <row r="32" spans="1:12" s="24" customFormat="1" ht="30" customHeight="1" x14ac:dyDescent="0.25">
      <c r="A32" s="31" t="s">
        <v>884</v>
      </c>
      <c r="B32" s="32" t="s">
        <v>901</v>
      </c>
      <c r="C32" s="33" t="s">
        <v>12</v>
      </c>
      <c r="D32" s="32" t="s">
        <v>13</v>
      </c>
      <c r="E32" s="34">
        <v>41424</v>
      </c>
      <c r="F32" s="35">
        <v>55524.509999999995</v>
      </c>
      <c r="G32" s="35">
        <v>47195.829999999994</v>
      </c>
      <c r="H32" s="35">
        <v>8328.68</v>
      </c>
      <c r="I32" s="34">
        <v>41787</v>
      </c>
      <c r="J32" s="35">
        <v>55524.51</v>
      </c>
      <c r="K32" s="34">
        <v>41551</v>
      </c>
      <c r="L32" s="36" t="s">
        <v>14</v>
      </c>
    </row>
    <row r="33" spans="1:12" s="24" customFormat="1" ht="30" customHeight="1" x14ac:dyDescent="0.25">
      <c r="A33" s="31" t="s">
        <v>116</v>
      </c>
      <c r="B33" s="32" t="s">
        <v>117</v>
      </c>
      <c r="C33" s="33" t="s">
        <v>12</v>
      </c>
      <c r="D33" s="32" t="s">
        <v>35</v>
      </c>
      <c r="E33" s="34">
        <v>41618</v>
      </c>
      <c r="F33" s="35">
        <v>6227.91</v>
      </c>
      <c r="G33" s="35">
        <v>5293.7199999999993</v>
      </c>
      <c r="H33" s="35">
        <v>934.19</v>
      </c>
      <c r="I33" s="34">
        <v>41708</v>
      </c>
      <c r="J33" s="35">
        <v>6227.91</v>
      </c>
      <c r="K33" s="34">
        <v>41729</v>
      </c>
      <c r="L33" s="36" t="s">
        <v>14</v>
      </c>
    </row>
    <row r="34" spans="1:12" s="24" customFormat="1" ht="30" customHeight="1" x14ac:dyDescent="0.25">
      <c r="A34" s="31" t="s">
        <v>885</v>
      </c>
      <c r="B34" s="32" t="s">
        <v>902</v>
      </c>
      <c r="C34" s="33" t="s">
        <v>12</v>
      </c>
      <c r="D34" s="32" t="s">
        <v>16</v>
      </c>
      <c r="E34" s="34">
        <v>41422</v>
      </c>
      <c r="F34" s="35">
        <v>76104.12</v>
      </c>
      <c r="G34" s="35">
        <v>64688.499999999993</v>
      </c>
      <c r="H34" s="35">
        <v>11415.62</v>
      </c>
      <c r="I34" s="34">
        <v>41787</v>
      </c>
      <c r="J34" s="35">
        <v>76104.12</v>
      </c>
      <c r="K34" s="34">
        <v>41625</v>
      </c>
      <c r="L34" s="36" t="s">
        <v>14</v>
      </c>
    </row>
    <row r="35" spans="1:12" s="24" customFormat="1" ht="30" customHeight="1" x14ac:dyDescent="0.25">
      <c r="A35" s="31" t="s">
        <v>886</v>
      </c>
      <c r="B35" s="32" t="s">
        <v>903</v>
      </c>
      <c r="C35" s="33" t="s">
        <v>12</v>
      </c>
      <c r="D35" s="32"/>
      <c r="E35" s="34">
        <v>42186</v>
      </c>
      <c r="F35" s="35">
        <v>39240.17</v>
      </c>
      <c r="G35" s="35">
        <v>33354.14</v>
      </c>
      <c r="H35" s="35">
        <v>5886.03</v>
      </c>
      <c r="I35" s="34">
        <v>42247</v>
      </c>
      <c r="J35" s="35">
        <v>39240.17</v>
      </c>
      <c r="K35" s="34">
        <v>42277</v>
      </c>
      <c r="L35" s="36" t="s">
        <v>14</v>
      </c>
    </row>
    <row r="36" spans="1:12" s="24" customFormat="1" ht="30" customHeight="1" x14ac:dyDescent="0.25">
      <c r="A36" s="31" t="s">
        <v>887</v>
      </c>
      <c r="B36" s="32" t="s">
        <v>904</v>
      </c>
      <c r="C36" s="33" t="s">
        <v>12</v>
      </c>
      <c r="D36" s="32"/>
      <c r="E36" s="34">
        <v>42193</v>
      </c>
      <c r="F36" s="35">
        <v>16126.99</v>
      </c>
      <c r="G36" s="35">
        <v>13707.939999999999</v>
      </c>
      <c r="H36" s="35">
        <v>2419.0500000000002</v>
      </c>
      <c r="I36" s="34">
        <v>42247</v>
      </c>
      <c r="J36" s="35">
        <v>16126.99</v>
      </c>
      <c r="K36" s="34">
        <v>42277</v>
      </c>
      <c r="L36" s="36" t="s">
        <v>14</v>
      </c>
    </row>
    <row r="37" spans="1:12" s="24" customFormat="1" ht="30" customHeight="1" x14ac:dyDescent="0.25">
      <c r="A37" s="31" t="s">
        <v>66</v>
      </c>
      <c r="B37" s="32" t="s">
        <v>67</v>
      </c>
      <c r="C37" s="33" t="s">
        <v>12</v>
      </c>
      <c r="D37" s="32" t="s">
        <v>35</v>
      </c>
      <c r="E37" s="34">
        <v>41211</v>
      </c>
      <c r="F37" s="35">
        <v>127650.8</v>
      </c>
      <c r="G37" s="35">
        <v>108503.18000000001</v>
      </c>
      <c r="H37" s="35">
        <v>19147.62</v>
      </c>
      <c r="I37" s="34">
        <v>41576</v>
      </c>
      <c r="J37" s="35">
        <v>127555.74</v>
      </c>
      <c r="K37" s="34">
        <v>41304</v>
      </c>
      <c r="L37" s="36" t="s">
        <v>14</v>
      </c>
    </row>
    <row r="38" spans="1:12" s="24" customFormat="1" ht="30" customHeight="1" x14ac:dyDescent="0.25">
      <c r="A38" s="31" t="s">
        <v>139</v>
      </c>
      <c r="B38" s="32" t="s">
        <v>128</v>
      </c>
      <c r="C38" s="33" t="s">
        <v>12</v>
      </c>
      <c r="D38" s="32" t="s">
        <v>35</v>
      </c>
      <c r="E38" s="34">
        <v>41715</v>
      </c>
      <c r="F38" s="35">
        <v>8487.39</v>
      </c>
      <c r="G38" s="35">
        <v>7214.28</v>
      </c>
      <c r="H38" s="35">
        <v>1273.1099999999999</v>
      </c>
      <c r="I38" s="34">
        <v>41807</v>
      </c>
      <c r="J38" s="35">
        <v>8487.39</v>
      </c>
      <c r="K38" s="34">
        <v>41855</v>
      </c>
      <c r="L38" s="36" t="s">
        <v>14</v>
      </c>
    </row>
    <row r="39" spans="1:12" s="24" customFormat="1" ht="45" customHeight="1" x14ac:dyDescent="0.25">
      <c r="A39" s="31" t="s">
        <v>139</v>
      </c>
      <c r="B39" s="32" t="s">
        <v>140</v>
      </c>
      <c r="C39" s="33" t="s">
        <v>12</v>
      </c>
      <c r="D39" s="32" t="s">
        <v>35</v>
      </c>
      <c r="E39" s="34">
        <v>41785</v>
      </c>
      <c r="F39" s="35">
        <v>73499.539999999994</v>
      </c>
      <c r="G39" s="35">
        <v>62474.609999999993</v>
      </c>
      <c r="H39" s="35">
        <v>11024.93</v>
      </c>
      <c r="I39" s="34">
        <v>41943</v>
      </c>
      <c r="J39" s="35">
        <v>73499.539999999994</v>
      </c>
      <c r="K39" s="34">
        <v>41971</v>
      </c>
      <c r="L39" s="36" t="s">
        <v>14</v>
      </c>
    </row>
    <row r="40" spans="1:12" s="24" customFormat="1" ht="45" customHeight="1" x14ac:dyDescent="0.25">
      <c r="A40" s="31" t="s">
        <v>147</v>
      </c>
      <c r="B40" s="32" t="s">
        <v>148</v>
      </c>
      <c r="C40" s="33" t="s">
        <v>12</v>
      </c>
      <c r="D40" s="32" t="s">
        <v>13</v>
      </c>
      <c r="E40" s="34">
        <v>41836</v>
      </c>
      <c r="F40" s="35">
        <v>38369.040000000001</v>
      </c>
      <c r="G40" s="35">
        <v>32613.68</v>
      </c>
      <c r="H40" s="35">
        <v>5755.36</v>
      </c>
      <c r="I40" s="34">
        <v>41928</v>
      </c>
      <c r="J40" s="35">
        <v>38369.040000000001</v>
      </c>
      <c r="K40" s="34">
        <v>41971</v>
      </c>
      <c r="L40" s="36" t="s">
        <v>14</v>
      </c>
    </row>
    <row r="41" spans="1:12" s="24" customFormat="1" ht="30" customHeight="1" x14ac:dyDescent="0.25">
      <c r="A41" s="31" t="s">
        <v>88</v>
      </c>
      <c r="B41" s="32" t="s">
        <v>89</v>
      </c>
      <c r="C41" s="33" t="s">
        <v>12</v>
      </c>
      <c r="D41" s="32" t="s">
        <v>13</v>
      </c>
      <c r="E41" s="34">
        <v>41331</v>
      </c>
      <c r="F41" s="35">
        <v>45917.15</v>
      </c>
      <c r="G41" s="35">
        <v>39029.58</v>
      </c>
      <c r="H41" s="35">
        <v>6887.57</v>
      </c>
      <c r="I41" s="34">
        <v>41696</v>
      </c>
      <c r="J41" s="35">
        <v>45817.39</v>
      </c>
      <c r="K41" s="34">
        <v>41430</v>
      </c>
      <c r="L41" s="36" t="s">
        <v>14</v>
      </c>
    </row>
    <row r="42" spans="1:12" s="24" customFormat="1" ht="30" customHeight="1" x14ac:dyDescent="0.25">
      <c r="A42" s="31" t="s">
        <v>150</v>
      </c>
      <c r="B42" s="32" t="s">
        <v>151</v>
      </c>
      <c r="C42" s="33" t="s">
        <v>12</v>
      </c>
      <c r="D42" s="32" t="s">
        <v>16</v>
      </c>
      <c r="E42" s="34">
        <v>41940</v>
      </c>
      <c r="F42" s="35">
        <v>93915.45</v>
      </c>
      <c r="G42" s="35">
        <v>79456.179999999993</v>
      </c>
      <c r="H42" s="35">
        <v>14021.68</v>
      </c>
      <c r="I42" s="34">
        <v>42032</v>
      </c>
      <c r="J42" s="35">
        <v>93477.86</v>
      </c>
      <c r="K42" s="34">
        <v>41995</v>
      </c>
      <c r="L42" s="36" t="s">
        <v>14</v>
      </c>
    </row>
    <row r="43" spans="1:12" s="24" customFormat="1" ht="15" customHeight="1" x14ac:dyDescent="0.25">
      <c r="A43" s="31" t="s">
        <v>83</v>
      </c>
      <c r="B43" s="32" t="s">
        <v>84</v>
      </c>
      <c r="C43" s="33" t="s">
        <v>12</v>
      </c>
      <c r="D43" s="32" t="s">
        <v>35</v>
      </c>
      <c r="E43" s="34">
        <v>41330</v>
      </c>
      <c r="F43" s="35">
        <v>45373.880000000005</v>
      </c>
      <c r="G43" s="35">
        <v>38567.800000000003</v>
      </c>
      <c r="H43" s="35">
        <v>6806.08</v>
      </c>
      <c r="I43" s="34">
        <v>41695</v>
      </c>
      <c r="J43" s="35">
        <v>45373.88</v>
      </c>
      <c r="K43" s="34">
        <v>41424</v>
      </c>
      <c r="L43" s="36" t="s">
        <v>14</v>
      </c>
    </row>
    <row r="44" spans="1:12" s="24" customFormat="1" ht="30" customHeight="1" x14ac:dyDescent="0.25">
      <c r="A44" s="31" t="s">
        <v>118</v>
      </c>
      <c r="B44" s="32" t="s">
        <v>119</v>
      </c>
      <c r="C44" s="33" t="s">
        <v>12</v>
      </c>
      <c r="D44" s="32" t="s">
        <v>35</v>
      </c>
      <c r="E44" s="34">
        <v>41654</v>
      </c>
      <c r="F44" s="35">
        <v>10258.790000000001</v>
      </c>
      <c r="G44" s="35">
        <v>8719.9700000000012</v>
      </c>
      <c r="H44" s="35">
        <v>1538.82</v>
      </c>
      <c r="I44" s="34">
        <v>41744</v>
      </c>
      <c r="J44" s="35">
        <v>10258.790000000001</v>
      </c>
      <c r="K44" s="34">
        <v>41769</v>
      </c>
      <c r="L44" s="36" t="s">
        <v>14</v>
      </c>
    </row>
    <row r="45" spans="1:12" s="23" customFormat="1" ht="45" customHeight="1" x14ac:dyDescent="0.25">
      <c r="A45" s="37" t="s">
        <v>24</v>
      </c>
      <c r="B45" s="37" t="s">
        <v>25</v>
      </c>
      <c r="C45" s="33" t="s">
        <v>12</v>
      </c>
      <c r="D45" s="37" t="s">
        <v>16</v>
      </c>
      <c r="E45" s="34">
        <v>40801</v>
      </c>
      <c r="F45" s="35">
        <v>166783.51999999999</v>
      </c>
      <c r="G45" s="35">
        <v>141765.99</v>
      </c>
      <c r="H45" s="35">
        <v>25017.53</v>
      </c>
      <c r="I45" s="34">
        <v>40934</v>
      </c>
      <c r="J45" s="35">
        <v>166783.51999999999</v>
      </c>
      <c r="K45" s="34">
        <v>40897</v>
      </c>
      <c r="L45" s="36" t="s">
        <v>14</v>
      </c>
    </row>
    <row r="46" spans="1:12" s="24" customFormat="1" ht="30" customHeight="1" x14ac:dyDescent="0.25">
      <c r="A46" s="31" t="s">
        <v>129</v>
      </c>
      <c r="B46" s="32" t="s">
        <v>130</v>
      </c>
      <c r="C46" s="33" t="s">
        <v>12</v>
      </c>
      <c r="D46" s="32" t="s">
        <v>131</v>
      </c>
      <c r="E46" s="34">
        <v>41716</v>
      </c>
      <c r="F46" s="35">
        <v>94953.15</v>
      </c>
      <c r="G46" s="35">
        <v>80710.179999999993</v>
      </c>
      <c r="H46" s="35">
        <v>14242.97</v>
      </c>
      <c r="I46" s="34">
        <v>41808</v>
      </c>
      <c r="J46" s="35">
        <v>94953.15</v>
      </c>
      <c r="K46" s="34">
        <v>41849</v>
      </c>
      <c r="L46" s="36" t="s">
        <v>14</v>
      </c>
    </row>
    <row r="47" spans="1:12" s="23" customFormat="1" ht="30" customHeight="1" x14ac:dyDescent="0.25">
      <c r="A47" s="31" t="s">
        <v>76</v>
      </c>
      <c r="B47" s="32" t="s">
        <v>77</v>
      </c>
      <c r="C47" s="33" t="s">
        <v>12</v>
      </c>
      <c r="D47" s="32" t="s">
        <v>35</v>
      </c>
      <c r="E47" s="34">
        <v>41241</v>
      </c>
      <c r="F47" s="35">
        <v>12148.78</v>
      </c>
      <c r="G47" s="35">
        <v>10326.460000000001</v>
      </c>
      <c r="H47" s="35">
        <v>1822.32</v>
      </c>
      <c r="I47" s="34">
        <v>41606</v>
      </c>
      <c r="J47" s="35">
        <v>12120.18</v>
      </c>
      <c r="K47" s="34">
        <v>41347</v>
      </c>
      <c r="L47" s="36" t="s">
        <v>14</v>
      </c>
    </row>
    <row r="48" spans="1:12" s="23" customFormat="1" ht="60" customHeight="1" x14ac:dyDescent="0.25">
      <c r="A48" s="31" t="s">
        <v>81</v>
      </c>
      <c r="B48" s="32" t="s">
        <v>82</v>
      </c>
      <c r="C48" s="33" t="s">
        <v>12</v>
      </c>
      <c r="D48" s="32" t="s">
        <v>16</v>
      </c>
      <c r="E48" s="34">
        <v>41339</v>
      </c>
      <c r="F48" s="35">
        <v>37526.89</v>
      </c>
      <c r="G48" s="35">
        <v>31897.86</v>
      </c>
      <c r="H48" s="35">
        <v>5629.03</v>
      </c>
      <c r="I48" s="34">
        <v>41704</v>
      </c>
      <c r="J48" s="35">
        <v>37526.89</v>
      </c>
      <c r="K48" s="34">
        <v>41411</v>
      </c>
      <c r="L48" s="36" t="s">
        <v>14</v>
      </c>
    </row>
    <row r="49" spans="1:12" s="24" customFormat="1" ht="30" customHeight="1" x14ac:dyDescent="0.25">
      <c r="A49" s="37" t="s">
        <v>28</v>
      </c>
      <c r="B49" s="37" t="s">
        <v>29</v>
      </c>
      <c r="C49" s="33" t="s">
        <v>12</v>
      </c>
      <c r="D49" s="37" t="s">
        <v>16</v>
      </c>
      <c r="E49" s="34">
        <v>40863</v>
      </c>
      <c r="F49" s="35">
        <v>70264.100000000006</v>
      </c>
      <c r="G49" s="35">
        <v>59724.480000000003</v>
      </c>
      <c r="H49" s="35">
        <v>10539.62</v>
      </c>
      <c r="I49" s="34">
        <v>41229</v>
      </c>
      <c r="J49" s="35">
        <v>70264.100000000006</v>
      </c>
      <c r="K49" s="34">
        <v>40942</v>
      </c>
      <c r="L49" s="36" t="s">
        <v>14</v>
      </c>
    </row>
    <row r="50" spans="1:12" s="23" customFormat="1" ht="45" customHeight="1" x14ac:dyDescent="0.25">
      <c r="A50" s="31" t="s">
        <v>56</v>
      </c>
      <c r="B50" s="32" t="s">
        <v>57</v>
      </c>
      <c r="C50" s="33" t="s">
        <v>12</v>
      </c>
      <c r="D50" s="32" t="s">
        <v>35</v>
      </c>
      <c r="E50" s="34">
        <v>41151</v>
      </c>
      <c r="F50" s="35">
        <v>100939.81</v>
      </c>
      <c r="G50" s="35">
        <v>85798.84</v>
      </c>
      <c r="H50" s="35">
        <v>15140.97</v>
      </c>
      <c r="I50" s="34">
        <v>41516</v>
      </c>
      <c r="J50" s="35">
        <v>100939.81</v>
      </c>
      <c r="K50" s="34">
        <v>41246</v>
      </c>
      <c r="L50" s="36" t="s">
        <v>14</v>
      </c>
    </row>
    <row r="51" spans="1:12" s="24" customFormat="1" ht="45" customHeight="1" x14ac:dyDescent="0.25">
      <c r="A51" s="31" t="s">
        <v>104</v>
      </c>
      <c r="B51" s="32" t="s">
        <v>105</v>
      </c>
      <c r="C51" s="33" t="s">
        <v>12</v>
      </c>
      <c r="D51" s="32" t="s">
        <v>13</v>
      </c>
      <c r="E51" s="34">
        <v>41585</v>
      </c>
      <c r="F51" s="35">
        <v>111844.31</v>
      </c>
      <c r="G51" s="35">
        <v>95067.66</v>
      </c>
      <c r="H51" s="35">
        <v>16776.650000000001</v>
      </c>
      <c r="I51" s="34">
        <v>41677</v>
      </c>
      <c r="J51" s="35">
        <v>111844.31</v>
      </c>
      <c r="K51" s="34">
        <v>41724</v>
      </c>
      <c r="L51" s="36" t="s">
        <v>14</v>
      </c>
    </row>
    <row r="52" spans="1:12" s="24" customFormat="1" ht="30" customHeight="1" x14ac:dyDescent="0.25">
      <c r="A52" s="31" t="s">
        <v>888</v>
      </c>
      <c r="B52" s="32" t="s">
        <v>905</v>
      </c>
      <c r="C52" s="33" t="s">
        <v>12</v>
      </c>
      <c r="D52" s="32"/>
      <c r="E52" s="34">
        <v>42186</v>
      </c>
      <c r="F52" s="35">
        <v>59830.79</v>
      </c>
      <c r="G52" s="35">
        <v>50856.17</v>
      </c>
      <c r="H52" s="35">
        <v>8974.6200000000008</v>
      </c>
      <c r="I52" s="34">
        <v>42247</v>
      </c>
      <c r="J52" s="35">
        <v>59830.79</v>
      </c>
      <c r="K52" s="34">
        <v>42277</v>
      </c>
      <c r="L52" s="36" t="s">
        <v>14</v>
      </c>
    </row>
    <row r="53" spans="1:12" s="24" customFormat="1" ht="30" customHeight="1" x14ac:dyDescent="0.25">
      <c r="A53" s="31" t="s">
        <v>889</v>
      </c>
      <c r="B53" s="32" t="s">
        <v>64</v>
      </c>
      <c r="C53" s="33" t="s">
        <v>12</v>
      </c>
      <c r="D53" s="32"/>
      <c r="E53" s="34">
        <v>42194</v>
      </c>
      <c r="F53" s="35">
        <v>70002.19</v>
      </c>
      <c r="G53" s="35">
        <v>59501.86</v>
      </c>
      <c r="H53" s="35">
        <v>10500.33</v>
      </c>
      <c r="I53" s="34">
        <v>42247</v>
      </c>
      <c r="J53" s="35">
        <v>70002.19</v>
      </c>
      <c r="K53" s="34">
        <v>42277</v>
      </c>
      <c r="L53" s="36" t="s">
        <v>14</v>
      </c>
    </row>
    <row r="54" spans="1:12" s="24" customFormat="1" ht="30" customHeight="1" x14ac:dyDescent="0.25">
      <c r="A54" s="31" t="s">
        <v>85</v>
      </c>
      <c r="B54" s="32" t="s">
        <v>64</v>
      </c>
      <c r="C54" s="33" t="s">
        <v>12</v>
      </c>
      <c r="D54" s="32" t="s">
        <v>16</v>
      </c>
      <c r="E54" s="34">
        <v>41331</v>
      </c>
      <c r="F54" s="35">
        <v>74421.48</v>
      </c>
      <c r="G54" s="35">
        <v>63258.259999999995</v>
      </c>
      <c r="H54" s="35">
        <v>11163.22</v>
      </c>
      <c r="I54" s="34">
        <v>41696</v>
      </c>
      <c r="J54" s="35">
        <v>74421.48</v>
      </c>
      <c r="K54" s="34">
        <v>41411</v>
      </c>
      <c r="L54" s="36" t="s">
        <v>14</v>
      </c>
    </row>
    <row r="55" spans="1:12" s="23" customFormat="1" ht="30" customHeight="1" x14ac:dyDescent="0.25">
      <c r="A55" s="37" t="s">
        <v>41</v>
      </c>
      <c r="B55" s="37" t="s">
        <v>42</v>
      </c>
      <c r="C55" s="33" t="s">
        <v>12</v>
      </c>
      <c r="D55" s="32" t="s">
        <v>35</v>
      </c>
      <c r="E55" s="34">
        <v>41010</v>
      </c>
      <c r="F55" s="35">
        <v>37017.43</v>
      </c>
      <c r="G55" s="35">
        <v>31464.82</v>
      </c>
      <c r="H55" s="35">
        <v>5552.61</v>
      </c>
      <c r="I55" s="34">
        <v>41375</v>
      </c>
      <c r="J55" s="35">
        <v>37017.43</v>
      </c>
      <c r="K55" s="34">
        <v>41078</v>
      </c>
      <c r="L55" s="36" t="s">
        <v>14</v>
      </c>
    </row>
    <row r="56" spans="1:12" s="24" customFormat="1" ht="30" customHeight="1" x14ac:dyDescent="0.25">
      <c r="A56" s="37" t="s">
        <v>41</v>
      </c>
      <c r="B56" s="37" t="s">
        <v>54</v>
      </c>
      <c r="C56" s="33" t="s">
        <v>12</v>
      </c>
      <c r="D56" s="32" t="s">
        <v>35</v>
      </c>
      <c r="E56" s="34">
        <v>41131</v>
      </c>
      <c r="F56" s="35">
        <v>115919.19</v>
      </c>
      <c r="G56" s="35">
        <v>98531.31</v>
      </c>
      <c r="H56" s="35">
        <v>17387.88</v>
      </c>
      <c r="I56" s="34">
        <v>41496</v>
      </c>
      <c r="J56" s="35">
        <v>115919.19</v>
      </c>
      <c r="K56" s="34">
        <v>41479</v>
      </c>
      <c r="L56" s="36" t="s">
        <v>14</v>
      </c>
    </row>
    <row r="57" spans="1:12" s="26" customFormat="1" ht="45" customHeight="1" x14ac:dyDescent="0.25">
      <c r="A57" s="31" t="s">
        <v>110</v>
      </c>
      <c r="B57" s="32" t="s">
        <v>111</v>
      </c>
      <c r="C57" s="33" t="s">
        <v>12</v>
      </c>
      <c r="D57" s="32" t="s">
        <v>35</v>
      </c>
      <c r="E57" s="34">
        <v>41607</v>
      </c>
      <c r="F57" s="35">
        <v>102087.91</v>
      </c>
      <c r="G57" s="35">
        <v>86774.720000000001</v>
      </c>
      <c r="H57" s="35">
        <v>15313.19</v>
      </c>
      <c r="I57" s="34">
        <v>41698</v>
      </c>
      <c r="J57" s="35">
        <v>102087.91</v>
      </c>
      <c r="K57" s="34">
        <v>41724</v>
      </c>
      <c r="L57" s="36" t="s">
        <v>14</v>
      </c>
    </row>
    <row r="58" spans="1:12" s="23" customFormat="1" ht="45" customHeight="1" x14ac:dyDescent="0.25">
      <c r="A58" s="31" t="s">
        <v>145</v>
      </c>
      <c r="B58" s="32" t="s">
        <v>146</v>
      </c>
      <c r="C58" s="33" t="s">
        <v>12</v>
      </c>
      <c r="D58" s="32" t="s">
        <v>35</v>
      </c>
      <c r="E58" s="34">
        <v>41809</v>
      </c>
      <c r="F58" s="35">
        <v>11305.52</v>
      </c>
      <c r="G58" s="35">
        <v>9609.69</v>
      </c>
      <c r="H58" s="35">
        <v>1695.83</v>
      </c>
      <c r="I58" s="34">
        <v>41901</v>
      </c>
      <c r="J58" s="35">
        <v>11305.52</v>
      </c>
      <c r="K58" s="34">
        <v>41921</v>
      </c>
      <c r="L58" s="36" t="s">
        <v>14</v>
      </c>
    </row>
    <row r="59" spans="1:12" s="26" customFormat="1" ht="45" customHeight="1" x14ac:dyDescent="0.25">
      <c r="A59" s="31" t="s">
        <v>145</v>
      </c>
      <c r="B59" s="32" t="s">
        <v>149</v>
      </c>
      <c r="C59" s="33" t="s">
        <v>12</v>
      </c>
      <c r="D59" s="32" t="s">
        <v>35</v>
      </c>
      <c r="E59" s="34">
        <v>41934</v>
      </c>
      <c r="F59" s="35">
        <v>10418.07</v>
      </c>
      <c r="G59" s="35">
        <v>8855.36</v>
      </c>
      <c r="H59" s="35">
        <v>1562.71</v>
      </c>
      <c r="I59" s="34">
        <v>42026</v>
      </c>
      <c r="J59" s="35">
        <v>10418.07</v>
      </c>
      <c r="K59" s="34">
        <v>41992</v>
      </c>
      <c r="L59" s="36" t="s">
        <v>14</v>
      </c>
    </row>
    <row r="60" spans="1:12" s="24" customFormat="1" ht="30" customHeight="1" x14ac:dyDescent="0.25">
      <c r="A60" s="31" t="s">
        <v>890</v>
      </c>
      <c r="B60" s="32" t="s">
        <v>94</v>
      </c>
      <c r="C60" s="33" t="s">
        <v>12</v>
      </c>
      <c r="D60" s="32" t="s">
        <v>35</v>
      </c>
      <c r="E60" s="34">
        <v>41403</v>
      </c>
      <c r="F60" s="35">
        <v>7537.91</v>
      </c>
      <c r="G60" s="35">
        <v>6407.2199999999993</v>
      </c>
      <c r="H60" s="35">
        <v>1130.69</v>
      </c>
      <c r="I60" s="34">
        <v>41768</v>
      </c>
      <c r="J60" s="35">
        <v>7537.91</v>
      </c>
      <c r="K60" s="34">
        <v>41479</v>
      </c>
      <c r="L60" s="36" t="s">
        <v>14</v>
      </c>
    </row>
    <row r="61" spans="1:12" s="23" customFormat="1" ht="45" customHeight="1" x14ac:dyDescent="0.25">
      <c r="A61" s="31" t="s">
        <v>891</v>
      </c>
      <c r="B61" s="32" t="s">
        <v>906</v>
      </c>
      <c r="C61" s="33" t="s">
        <v>12</v>
      </c>
      <c r="D61" s="32" t="s">
        <v>16</v>
      </c>
      <c r="E61" s="34">
        <v>41352</v>
      </c>
      <c r="F61" s="35">
        <v>140540.51</v>
      </c>
      <c r="G61" s="35">
        <v>119459.43000000001</v>
      </c>
      <c r="H61" s="35">
        <v>21081.08</v>
      </c>
      <c r="I61" s="34">
        <v>41717</v>
      </c>
      <c r="J61" s="35">
        <v>140540.51</v>
      </c>
      <c r="K61" s="34">
        <v>41442</v>
      </c>
      <c r="L61" s="36" t="s">
        <v>14</v>
      </c>
    </row>
    <row r="62" spans="1:12" s="25" customFormat="1" ht="45" customHeight="1" x14ac:dyDescent="0.25">
      <c r="A62" s="37" t="s">
        <v>43</v>
      </c>
      <c r="B62" s="32" t="s">
        <v>44</v>
      </c>
      <c r="C62" s="33" t="s">
        <v>12</v>
      </c>
      <c r="D62" s="32" t="s">
        <v>32</v>
      </c>
      <c r="E62" s="34">
        <v>41010</v>
      </c>
      <c r="F62" s="35">
        <v>109051.08</v>
      </c>
      <c r="G62" s="35">
        <v>92693.42</v>
      </c>
      <c r="H62" s="35">
        <v>16357.66</v>
      </c>
      <c r="I62" s="34">
        <v>41375</v>
      </c>
      <c r="J62" s="35">
        <v>109051.08</v>
      </c>
      <c r="K62" s="34">
        <v>41096</v>
      </c>
      <c r="L62" s="36" t="s">
        <v>14</v>
      </c>
    </row>
    <row r="63" spans="1:12" s="25" customFormat="1" ht="45" customHeight="1" x14ac:dyDescent="0.25">
      <c r="A63" s="37" t="s">
        <v>36</v>
      </c>
      <c r="B63" s="32" t="s">
        <v>37</v>
      </c>
      <c r="C63" s="33" t="s">
        <v>12</v>
      </c>
      <c r="D63" s="32" t="s">
        <v>13</v>
      </c>
      <c r="E63" s="34">
        <v>41074</v>
      </c>
      <c r="F63" s="35">
        <v>301028.15999999997</v>
      </c>
      <c r="G63" s="35">
        <v>255873.93999999997</v>
      </c>
      <c r="H63" s="35">
        <v>45154.22</v>
      </c>
      <c r="I63" s="34">
        <v>41439</v>
      </c>
      <c r="J63" s="35">
        <v>300505.39999999997</v>
      </c>
      <c r="K63" s="34">
        <v>41181</v>
      </c>
      <c r="L63" s="36" t="s">
        <v>14</v>
      </c>
    </row>
    <row r="64" spans="1:12" s="25" customFormat="1" ht="30" customHeight="1" x14ac:dyDescent="0.25">
      <c r="A64" s="37" t="s">
        <v>45</v>
      </c>
      <c r="B64" s="32" t="s">
        <v>46</v>
      </c>
      <c r="C64" s="33" t="s">
        <v>12</v>
      </c>
      <c r="D64" s="32" t="s">
        <v>32</v>
      </c>
      <c r="E64" s="34">
        <v>41061</v>
      </c>
      <c r="F64" s="35">
        <v>278770.5</v>
      </c>
      <c r="G64" s="35">
        <v>236954.91999999998</v>
      </c>
      <c r="H64" s="35">
        <v>41815.58</v>
      </c>
      <c r="I64" s="34">
        <v>41426</v>
      </c>
      <c r="J64" s="35">
        <v>278770.5</v>
      </c>
      <c r="K64" s="34">
        <v>41479</v>
      </c>
      <c r="L64" s="36" t="s">
        <v>14</v>
      </c>
    </row>
    <row r="65" spans="1:12" s="25" customFormat="1" ht="45" customHeight="1" x14ac:dyDescent="0.25">
      <c r="A65" s="31" t="s">
        <v>892</v>
      </c>
      <c r="B65" s="32" t="s">
        <v>907</v>
      </c>
      <c r="C65" s="33" t="s">
        <v>12</v>
      </c>
      <c r="D65" s="32" t="s">
        <v>16</v>
      </c>
      <c r="E65" s="34">
        <v>41348</v>
      </c>
      <c r="F65" s="35">
        <v>141408.19</v>
      </c>
      <c r="G65" s="35">
        <v>120196.96</v>
      </c>
      <c r="H65" s="35">
        <v>21211.23</v>
      </c>
      <c r="I65" s="34">
        <v>41713</v>
      </c>
      <c r="J65" s="35">
        <v>141408.19</v>
      </c>
      <c r="K65" s="34">
        <v>41442</v>
      </c>
      <c r="L65" s="36" t="s">
        <v>14</v>
      </c>
    </row>
    <row r="66" spans="1:12" s="25" customFormat="1" ht="30" customHeight="1" x14ac:dyDescent="0.25">
      <c r="A66" s="31" t="s">
        <v>122</v>
      </c>
      <c r="B66" s="32" t="s">
        <v>123</v>
      </c>
      <c r="C66" s="33" t="s">
        <v>12</v>
      </c>
      <c r="D66" s="32" t="s">
        <v>35</v>
      </c>
      <c r="E66" s="34">
        <v>41654</v>
      </c>
      <c r="F66" s="35">
        <v>13586.83</v>
      </c>
      <c r="G66" s="35">
        <v>11548.81</v>
      </c>
      <c r="H66" s="35">
        <v>2038.02</v>
      </c>
      <c r="I66" s="34">
        <v>41744</v>
      </c>
      <c r="J66" s="35">
        <v>13586.83</v>
      </c>
      <c r="K66" s="34">
        <v>41753</v>
      </c>
      <c r="L66" s="36" t="s">
        <v>14</v>
      </c>
    </row>
    <row r="67" spans="1:12" s="25" customFormat="1" ht="60" customHeight="1" x14ac:dyDescent="0.25">
      <c r="A67" s="31" t="s">
        <v>122</v>
      </c>
      <c r="B67" s="32" t="s">
        <v>124</v>
      </c>
      <c r="C67" s="33" t="s">
        <v>12</v>
      </c>
      <c r="D67" s="32" t="s">
        <v>35</v>
      </c>
      <c r="E67" s="34">
        <v>41654</v>
      </c>
      <c r="F67" s="35">
        <v>7956.6</v>
      </c>
      <c r="G67" s="35">
        <v>6763.1100000000006</v>
      </c>
      <c r="H67" s="35">
        <v>1193.49</v>
      </c>
      <c r="I67" s="34">
        <v>41744</v>
      </c>
      <c r="J67" s="35">
        <v>7956.6</v>
      </c>
      <c r="K67" s="34">
        <v>41753</v>
      </c>
      <c r="L67" s="36" t="s">
        <v>14</v>
      </c>
    </row>
    <row r="68" spans="1:12" s="25" customFormat="1" ht="30" customHeight="1" x14ac:dyDescent="0.25">
      <c r="A68" s="31" t="s">
        <v>72</v>
      </c>
      <c r="B68" s="32" t="s">
        <v>73</v>
      </c>
      <c r="C68" s="33" t="s">
        <v>12</v>
      </c>
      <c r="D68" s="32" t="s">
        <v>35</v>
      </c>
      <c r="E68" s="34">
        <v>41247</v>
      </c>
      <c r="F68" s="35">
        <v>62796.72</v>
      </c>
      <c r="G68" s="35">
        <v>53377.21</v>
      </c>
      <c r="H68" s="35">
        <v>9419.51</v>
      </c>
      <c r="I68" s="34">
        <v>41612</v>
      </c>
      <c r="J68" s="35">
        <v>62796.72</v>
      </c>
      <c r="K68" s="34">
        <v>41369</v>
      </c>
      <c r="L68" s="36" t="s">
        <v>14</v>
      </c>
    </row>
    <row r="69" spans="1:12" s="25" customFormat="1" ht="45" customHeight="1" x14ac:dyDescent="0.25">
      <c r="A69" s="37" t="s">
        <v>22</v>
      </c>
      <c r="B69" s="37" t="s">
        <v>23</v>
      </c>
      <c r="C69" s="33" t="s">
        <v>12</v>
      </c>
      <c r="D69" s="37" t="s">
        <v>16</v>
      </c>
      <c r="E69" s="34">
        <v>40798</v>
      </c>
      <c r="F69" s="35">
        <v>70111.199999999997</v>
      </c>
      <c r="G69" s="35">
        <v>59594.52</v>
      </c>
      <c r="H69" s="35">
        <v>10516.68</v>
      </c>
      <c r="I69" s="34">
        <v>40875</v>
      </c>
      <c r="J69" s="35">
        <v>70111.199999999997</v>
      </c>
      <c r="K69" s="34">
        <v>40875</v>
      </c>
      <c r="L69" s="36" t="s">
        <v>14</v>
      </c>
    </row>
    <row r="70" spans="1:12" s="25" customFormat="1" ht="30" customHeight="1" x14ac:dyDescent="0.25">
      <c r="A70" s="31" t="s">
        <v>95</v>
      </c>
      <c r="B70" s="32" t="s">
        <v>96</v>
      </c>
      <c r="C70" s="33" t="s">
        <v>12</v>
      </c>
      <c r="D70" s="32" t="s">
        <v>13</v>
      </c>
      <c r="E70" s="34">
        <v>41465</v>
      </c>
      <c r="F70" s="35">
        <v>7172.19</v>
      </c>
      <c r="G70" s="35">
        <v>6096.36</v>
      </c>
      <c r="H70" s="35">
        <v>1075.83</v>
      </c>
      <c r="I70" s="34">
        <v>41830</v>
      </c>
      <c r="J70" s="35">
        <v>7172.19</v>
      </c>
      <c r="K70" s="34">
        <v>41582</v>
      </c>
      <c r="L70" s="36" t="s">
        <v>14</v>
      </c>
    </row>
    <row r="71" spans="1:12" s="25" customFormat="1" ht="45" customHeight="1" x14ac:dyDescent="0.25">
      <c r="A71" s="37" t="s">
        <v>18</v>
      </c>
      <c r="B71" s="37" t="s">
        <v>19</v>
      </c>
      <c r="C71" s="33" t="s">
        <v>12</v>
      </c>
      <c r="D71" s="37" t="s">
        <v>16</v>
      </c>
      <c r="E71" s="34">
        <v>40766</v>
      </c>
      <c r="F71" s="35">
        <v>69936.83</v>
      </c>
      <c r="G71" s="35">
        <v>59446.31</v>
      </c>
      <c r="H71" s="35">
        <v>10490.52</v>
      </c>
      <c r="I71" s="34">
        <v>41132</v>
      </c>
      <c r="J71" s="35">
        <v>69936.83</v>
      </c>
      <c r="K71" s="34">
        <v>40826</v>
      </c>
      <c r="L71" s="36" t="s">
        <v>14</v>
      </c>
    </row>
    <row r="72" spans="1:12" s="25" customFormat="1" ht="45" customHeight="1" x14ac:dyDescent="0.25">
      <c r="A72" s="31" t="s">
        <v>132</v>
      </c>
      <c r="B72" s="32" t="s">
        <v>133</v>
      </c>
      <c r="C72" s="33" t="s">
        <v>12</v>
      </c>
      <c r="D72" s="32" t="s">
        <v>131</v>
      </c>
      <c r="E72" s="34">
        <v>41718</v>
      </c>
      <c r="F72" s="35">
        <v>8616.57</v>
      </c>
      <c r="G72" s="35">
        <v>7324.08</v>
      </c>
      <c r="H72" s="35">
        <v>1292.49</v>
      </c>
      <c r="I72" s="34">
        <v>41810</v>
      </c>
      <c r="J72" s="35">
        <v>8616.57</v>
      </c>
      <c r="K72" s="34">
        <v>41850</v>
      </c>
      <c r="L72" s="36" t="s">
        <v>14</v>
      </c>
    </row>
    <row r="73" spans="1:12" s="25" customFormat="1" ht="30" customHeight="1" x14ac:dyDescent="0.25">
      <c r="A73" s="31" t="s">
        <v>137</v>
      </c>
      <c r="B73" s="32" t="s">
        <v>138</v>
      </c>
      <c r="C73" s="33" t="s">
        <v>12</v>
      </c>
      <c r="D73" s="32" t="s">
        <v>35</v>
      </c>
      <c r="E73" s="34">
        <v>41757</v>
      </c>
      <c r="F73" s="35">
        <v>47053.88</v>
      </c>
      <c r="G73" s="35">
        <v>39995.799999999996</v>
      </c>
      <c r="H73" s="35">
        <v>7058.08</v>
      </c>
      <c r="I73" s="34">
        <v>41848</v>
      </c>
      <c r="J73" s="35">
        <f>47053.88-941.08</f>
        <v>46112.799999999996</v>
      </c>
      <c r="K73" s="34">
        <v>41894</v>
      </c>
      <c r="L73" s="36" t="s">
        <v>14</v>
      </c>
    </row>
    <row r="74" spans="1:12" s="25" customFormat="1" ht="45" customHeight="1" x14ac:dyDescent="0.25">
      <c r="A74" s="37" t="s">
        <v>20</v>
      </c>
      <c r="B74" s="37" t="s">
        <v>21</v>
      </c>
      <c r="C74" s="33" t="s">
        <v>12</v>
      </c>
      <c r="D74" s="37" t="s">
        <v>16</v>
      </c>
      <c r="E74" s="34">
        <v>40798</v>
      </c>
      <c r="F74" s="35">
        <v>96569.42</v>
      </c>
      <c r="G74" s="35">
        <v>82084.009999999995</v>
      </c>
      <c r="H74" s="35">
        <v>14485.41</v>
      </c>
      <c r="I74" s="34">
        <v>40855</v>
      </c>
      <c r="J74" s="35">
        <v>96569.42</v>
      </c>
      <c r="K74" s="34">
        <v>40855</v>
      </c>
      <c r="L74" s="36" t="s">
        <v>14</v>
      </c>
    </row>
    <row r="75" spans="1:12" s="25" customFormat="1" ht="45" customHeight="1" x14ac:dyDescent="0.25">
      <c r="A75" s="31" t="s">
        <v>893</v>
      </c>
      <c r="B75" s="32" t="s">
        <v>908</v>
      </c>
      <c r="C75" s="33" t="s">
        <v>12</v>
      </c>
      <c r="D75" s="32"/>
      <c r="E75" s="34">
        <v>42186</v>
      </c>
      <c r="F75" s="35">
        <v>50893.57</v>
      </c>
      <c r="G75" s="35">
        <v>43259.53</v>
      </c>
      <c r="H75" s="35">
        <v>7634.04</v>
      </c>
      <c r="I75" s="34">
        <v>42247</v>
      </c>
      <c r="J75" s="35">
        <v>50893.57</v>
      </c>
      <c r="K75" s="34">
        <v>42277</v>
      </c>
      <c r="L75" s="36" t="s">
        <v>14</v>
      </c>
    </row>
    <row r="76" spans="1:12" s="25" customFormat="1" ht="45" customHeight="1" x14ac:dyDescent="0.25">
      <c r="A76" s="31" t="s">
        <v>141</v>
      </c>
      <c r="B76" s="32" t="s">
        <v>142</v>
      </c>
      <c r="C76" s="33" t="s">
        <v>12</v>
      </c>
      <c r="D76" s="32"/>
      <c r="E76" s="34">
        <v>41802</v>
      </c>
      <c r="F76" s="35">
        <v>46216.97</v>
      </c>
      <c r="G76" s="35">
        <v>39284.42</v>
      </c>
      <c r="H76" s="35">
        <v>6932.55</v>
      </c>
      <c r="I76" s="34">
        <v>41894</v>
      </c>
      <c r="J76" s="35">
        <v>46216.97</v>
      </c>
      <c r="K76" s="34">
        <v>41939</v>
      </c>
      <c r="L76" s="36" t="s">
        <v>14</v>
      </c>
    </row>
    <row r="77" spans="1:12" s="25" customFormat="1" ht="45" customHeight="1" x14ac:dyDescent="0.25">
      <c r="A77" s="31" t="s">
        <v>112</v>
      </c>
      <c r="B77" s="32" t="s">
        <v>113</v>
      </c>
      <c r="C77" s="33" t="s">
        <v>12</v>
      </c>
      <c r="D77" s="32" t="s">
        <v>13</v>
      </c>
      <c r="E77" s="34">
        <v>41614</v>
      </c>
      <c r="F77" s="35">
        <v>223269.55</v>
      </c>
      <c r="G77" s="35">
        <v>189779.12</v>
      </c>
      <c r="H77" s="35">
        <v>33490.43</v>
      </c>
      <c r="I77" s="34">
        <v>41704</v>
      </c>
      <c r="J77" s="35">
        <v>223269.55</v>
      </c>
      <c r="K77" s="34">
        <v>41733</v>
      </c>
      <c r="L77" s="36" t="s">
        <v>14</v>
      </c>
    </row>
    <row r="78" spans="1:12" s="25" customFormat="1" ht="30" customHeight="1" x14ac:dyDescent="0.25">
      <c r="A78" s="31" t="s">
        <v>112</v>
      </c>
      <c r="B78" s="32" t="s">
        <v>911</v>
      </c>
      <c r="C78" s="33" t="s">
        <v>12</v>
      </c>
      <c r="D78" s="32" t="s">
        <v>13</v>
      </c>
      <c r="E78" s="34">
        <v>41946</v>
      </c>
      <c r="F78" s="35">
        <v>0</v>
      </c>
      <c r="G78" s="35">
        <v>0</v>
      </c>
      <c r="H78" s="35">
        <v>0</v>
      </c>
      <c r="I78" s="34">
        <v>42038</v>
      </c>
      <c r="J78" s="35">
        <v>0</v>
      </c>
      <c r="K78" s="34"/>
      <c r="L78" s="36" t="s">
        <v>152</v>
      </c>
    </row>
    <row r="79" spans="1:12" s="25" customFormat="1" ht="45" customHeight="1" x14ac:dyDescent="0.25">
      <c r="A79" s="31" t="s">
        <v>92</v>
      </c>
      <c r="B79" s="32" t="s">
        <v>93</v>
      </c>
      <c r="C79" s="33" t="s">
        <v>12</v>
      </c>
      <c r="D79" s="32" t="s">
        <v>13</v>
      </c>
      <c r="E79" s="34">
        <v>41389</v>
      </c>
      <c r="F79" s="35">
        <v>43802.53</v>
      </c>
      <c r="G79" s="35">
        <v>37232.15</v>
      </c>
      <c r="H79" s="35">
        <v>6570.38</v>
      </c>
      <c r="I79" s="34">
        <v>41754</v>
      </c>
      <c r="J79" s="35">
        <v>43802.53</v>
      </c>
      <c r="K79" s="34">
        <v>41582</v>
      </c>
      <c r="L79" s="36" t="s">
        <v>14</v>
      </c>
    </row>
    <row r="80" spans="1:12" s="25" customFormat="1" ht="30" customHeight="1" x14ac:dyDescent="0.25">
      <c r="A80" s="31" t="s">
        <v>65</v>
      </c>
      <c r="B80" s="32" t="s">
        <v>64</v>
      </c>
      <c r="C80" s="33" t="s">
        <v>12</v>
      </c>
      <c r="D80" s="32" t="s">
        <v>32</v>
      </c>
      <c r="E80" s="34">
        <v>41211</v>
      </c>
      <c r="F80" s="35">
        <v>100217.51</v>
      </c>
      <c r="G80" s="35">
        <v>85184.87999999999</v>
      </c>
      <c r="H80" s="35">
        <v>15032.63</v>
      </c>
      <c r="I80" s="34">
        <v>41576</v>
      </c>
      <c r="J80" s="35">
        <v>99663.31</v>
      </c>
      <c r="K80" s="34">
        <v>41295</v>
      </c>
      <c r="L80" s="36" t="s">
        <v>14</v>
      </c>
    </row>
    <row r="81" spans="1:12" s="25" customFormat="1" ht="45" customHeight="1" x14ac:dyDescent="0.25">
      <c r="A81" s="31" t="s">
        <v>135</v>
      </c>
      <c r="B81" s="32" t="s">
        <v>136</v>
      </c>
      <c r="C81" s="33" t="s">
        <v>12</v>
      </c>
      <c r="D81" s="32" t="s">
        <v>131</v>
      </c>
      <c r="E81" s="34">
        <v>41722</v>
      </c>
      <c r="F81" s="35">
        <v>9578.4599999999991</v>
      </c>
      <c r="G81" s="35">
        <v>8141.6899999999987</v>
      </c>
      <c r="H81" s="35">
        <v>1436.77</v>
      </c>
      <c r="I81" s="34">
        <v>41974</v>
      </c>
      <c r="J81" s="35">
        <v>9578.4500000000007</v>
      </c>
      <c r="K81" s="34">
        <v>41990</v>
      </c>
      <c r="L81" s="36" t="s">
        <v>14</v>
      </c>
    </row>
    <row r="82" spans="1:12" s="25" customFormat="1" ht="45" customHeight="1" x14ac:dyDescent="0.25">
      <c r="A82" s="37" t="s">
        <v>30</v>
      </c>
      <c r="B82" s="32" t="s">
        <v>31</v>
      </c>
      <c r="C82" s="33" t="s">
        <v>12</v>
      </c>
      <c r="D82" s="32" t="s">
        <v>32</v>
      </c>
      <c r="E82" s="34">
        <v>41047</v>
      </c>
      <c r="F82" s="35">
        <v>183792.36</v>
      </c>
      <c r="G82" s="35">
        <v>156223.50999999998</v>
      </c>
      <c r="H82" s="35">
        <v>27568.85</v>
      </c>
      <c r="I82" s="34">
        <v>41412</v>
      </c>
      <c r="J82" s="35">
        <v>183613.06</v>
      </c>
      <c r="K82" s="34">
        <v>41117</v>
      </c>
      <c r="L82" s="36" t="s">
        <v>14</v>
      </c>
    </row>
    <row r="83" spans="1:12" s="25" customFormat="1" ht="45" customHeight="1" x14ac:dyDescent="0.25">
      <c r="A83" s="37" t="s">
        <v>30</v>
      </c>
      <c r="B83" s="32" t="s">
        <v>58</v>
      </c>
      <c r="C83" s="33" t="s">
        <v>12</v>
      </c>
      <c r="D83" s="32" t="s">
        <v>32</v>
      </c>
      <c r="E83" s="34">
        <v>41162</v>
      </c>
      <c r="F83" s="35">
        <v>159254.53</v>
      </c>
      <c r="G83" s="35">
        <v>135366.35</v>
      </c>
      <c r="H83" s="35">
        <v>23888.18</v>
      </c>
      <c r="I83" s="34">
        <v>41527</v>
      </c>
      <c r="J83" s="35">
        <v>159254.53</v>
      </c>
      <c r="K83" s="34">
        <v>41369</v>
      </c>
      <c r="L83" s="36" t="s">
        <v>14</v>
      </c>
    </row>
    <row r="84" spans="1:12" s="25" customFormat="1" ht="45" customHeight="1" x14ac:dyDescent="0.25">
      <c r="A84" s="37" t="s">
        <v>30</v>
      </c>
      <c r="B84" s="32" t="s">
        <v>60</v>
      </c>
      <c r="C84" s="33" t="s">
        <v>12</v>
      </c>
      <c r="D84" s="32" t="s">
        <v>32</v>
      </c>
      <c r="E84" s="34">
        <v>41162</v>
      </c>
      <c r="F84" s="35">
        <v>78046.740000000005</v>
      </c>
      <c r="G84" s="35">
        <v>66339.73000000001</v>
      </c>
      <c r="H84" s="35">
        <v>11707.01</v>
      </c>
      <c r="I84" s="34">
        <v>41527</v>
      </c>
      <c r="J84" s="35">
        <v>78046.740000000005</v>
      </c>
      <c r="K84" s="34">
        <v>41304</v>
      </c>
      <c r="L84" s="36" t="s">
        <v>14</v>
      </c>
    </row>
    <row r="85" spans="1:12" s="25" customFormat="1" ht="45" customHeight="1" x14ac:dyDescent="0.25">
      <c r="A85" s="37" t="s">
        <v>47</v>
      </c>
      <c r="B85" s="32" t="s">
        <v>48</v>
      </c>
      <c r="C85" s="33" t="s">
        <v>12</v>
      </c>
      <c r="D85" s="32" t="s">
        <v>16</v>
      </c>
      <c r="E85" s="34">
        <v>41095</v>
      </c>
      <c r="F85" s="35">
        <v>173822.62</v>
      </c>
      <c r="G85" s="35">
        <v>147749.22999999998</v>
      </c>
      <c r="H85" s="35">
        <v>26073.39</v>
      </c>
      <c r="I85" s="34">
        <v>41460</v>
      </c>
      <c r="J85" s="35">
        <v>173822.62</v>
      </c>
      <c r="K85" s="34">
        <v>41181</v>
      </c>
      <c r="L85" s="36" t="s">
        <v>14</v>
      </c>
    </row>
    <row r="86" spans="1:12" s="25" customFormat="1" ht="30" customHeight="1" x14ac:dyDescent="0.25">
      <c r="A86" s="37" t="s">
        <v>33</v>
      </c>
      <c r="B86" s="32" t="s">
        <v>34</v>
      </c>
      <c r="C86" s="33" t="s">
        <v>12</v>
      </c>
      <c r="D86" s="32" t="s">
        <v>35</v>
      </c>
      <c r="E86" s="34">
        <v>41005</v>
      </c>
      <c r="F86" s="35">
        <v>129886.27</v>
      </c>
      <c r="G86" s="35">
        <v>110403.33</v>
      </c>
      <c r="H86" s="35">
        <v>19482.939999999999</v>
      </c>
      <c r="I86" s="34">
        <v>41370</v>
      </c>
      <c r="J86" s="35">
        <v>129886.27</v>
      </c>
      <c r="K86" s="34">
        <v>41080</v>
      </c>
      <c r="L86" s="36" t="s">
        <v>14</v>
      </c>
    </row>
    <row r="87" spans="1:12" s="25" customFormat="1" ht="30" customHeight="1" x14ac:dyDescent="0.25">
      <c r="A87" s="37" t="s">
        <v>33</v>
      </c>
      <c r="B87" s="32" t="s">
        <v>53</v>
      </c>
      <c r="C87" s="33" t="s">
        <v>12</v>
      </c>
      <c r="D87" s="32" t="s">
        <v>35</v>
      </c>
      <c r="E87" s="34">
        <v>41136</v>
      </c>
      <c r="F87" s="35">
        <v>165849.84</v>
      </c>
      <c r="G87" s="35">
        <v>140972.35999999999</v>
      </c>
      <c r="H87" s="35">
        <v>24877.48</v>
      </c>
      <c r="I87" s="34">
        <v>41370</v>
      </c>
      <c r="J87" s="35">
        <v>165541.44</v>
      </c>
      <c r="K87" s="34">
        <v>41257</v>
      </c>
      <c r="L87" s="36" t="s">
        <v>14</v>
      </c>
    </row>
    <row r="88" spans="1:12" s="25" customFormat="1" ht="45" customHeight="1" x14ac:dyDescent="0.25">
      <c r="A88" s="37" t="s">
        <v>39</v>
      </c>
      <c r="B88" s="32" t="s">
        <v>40</v>
      </c>
      <c r="C88" s="33" t="s">
        <v>12</v>
      </c>
      <c r="D88" s="32" t="s">
        <v>32</v>
      </c>
      <c r="E88" s="34">
        <v>41051</v>
      </c>
      <c r="F88" s="35">
        <v>189027.88</v>
      </c>
      <c r="G88" s="35">
        <v>160673.70000000001</v>
      </c>
      <c r="H88" s="35">
        <v>28354.18</v>
      </c>
      <c r="I88" s="34">
        <v>41416</v>
      </c>
      <c r="J88" s="35">
        <v>189027.88</v>
      </c>
      <c r="K88" s="34">
        <v>41324</v>
      </c>
      <c r="L88" s="36" t="s">
        <v>14</v>
      </c>
    </row>
    <row r="89" spans="1:12" s="25" customFormat="1" ht="30" customHeight="1" x14ac:dyDescent="0.25">
      <c r="A89" s="31" t="s">
        <v>90</v>
      </c>
      <c r="B89" s="32" t="s">
        <v>91</v>
      </c>
      <c r="C89" s="33" t="s">
        <v>12</v>
      </c>
      <c r="D89" s="32" t="s">
        <v>13</v>
      </c>
      <c r="E89" s="34">
        <v>41332</v>
      </c>
      <c r="F89" s="35">
        <v>13325.95</v>
      </c>
      <c r="G89" s="35">
        <v>11327.060000000001</v>
      </c>
      <c r="H89" s="35">
        <v>1998.89</v>
      </c>
      <c r="I89" s="34">
        <v>41697</v>
      </c>
      <c r="J89" s="35">
        <v>13325.95</v>
      </c>
      <c r="K89" s="34">
        <v>41446</v>
      </c>
      <c r="L89" s="36" t="s">
        <v>14</v>
      </c>
    </row>
    <row r="90" spans="1:12" s="25" customFormat="1" ht="30" customHeight="1" x14ac:dyDescent="0.25">
      <c r="A90" s="31" t="s">
        <v>108</v>
      </c>
      <c r="B90" s="32" t="s">
        <v>109</v>
      </c>
      <c r="C90" s="33" t="s">
        <v>12</v>
      </c>
      <c r="D90" s="32" t="s">
        <v>35</v>
      </c>
      <c r="E90" s="34">
        <v>41593</v>
      </c>
      <c r="F90" s="35">
        <v>11183.839999999998</v>
      </c>
      <c r="G90" s="35">
        <v>9506.2599999999984</v>
      </c>
      <c r="H90" s="35">
        <v>1677.58</v>
      </c>
      <c r="I90" s="34">
        <v>41685</v>
      </c>
      <c r="J90" s="35">
        <v>11183.84</v>
      </c>
      <c r="K90" s="34">
        <v>41708</v>
      </c>
      <c r="L90" s="36" t="s">
        <v>14</v>
      </c>
    </row>
    <row r="91" spans="1:12" s="25" customFormat="1" ht="30" customHeight="1" x14ac:dyDescent="0.25">
      <c r="A91" s="31" t="s">
        <v>894</v>
      </c>
      <c r="B91" s="32" t="s">
        <v>909</v>
      </c>
      <c r="C91" s="33" t="s">
        <v>12</v>
      </c>
      <c r="D91" s="32" t="s">
        <v>13</v>
      </c>
      <c r="E91" s="34">
        <v>41466</v>
      </c>
      <c r="F91" s="35">
        <v>57872.03</v>
      </c>
      <c r="G91" s="35">
        <v>48759.86</v>
      </c>
      <c r="H91" s="35">
        <v>8604.68</v>
      </c>
      <c r="I91" s="34">
        <v>41831</v>
      </c>
      <c r="J91" s="35">
        <v>57364.54</v>
      </c>
      <c r="K91" s="34">
        <v>41614</v>
      </c>
      <c r="L91" s="36" t="s">
        <v>14</v>
      </c>
    </row>
    <row r="92" spans="1:12" s="25" customFormat="1" ht="45" customHeight="1" x14ac:dyDescent="0.25">
      <c r="A92" s="31" t="s">
        <v>120</v>
      </c>
      <c r="B92" s="32" t="s">
        <v>121</v>
      </c>
      <c r="C92" s="33" t="s">
        <v>12</v>
      </c>
      <c r="D92" s="32" t="s">
        <v>35</v>
      </c>
      <c r="E92" s="34">
        <v>41654</v>
      </c>
      <c r="F92" s="35">
        <v>16852.54</v>
      </c>
      <c r="G92" s="35">
        <v>14324.66</v>
      </c>
      <c r="H92" s="35">
        <v>2527.88</v>
      </c>
      <c r="I92" s="34">
        <v>41744</v>
      </c>
      <c r="J92" s="35">
        <v>16852.54</v>
      </c>
      <c r="K92" s="34">
        <v>41733</v>
      </c>
      <c r="L92" s="36" t="s">
        <v>14</v>
      </c>
    </row>
    <row r="93" spans="1:12" s="25" customFormat="1" ht="30" customHeight="1" x14ac:dyDescent="0.25">
      <c r="A93" s="31" t="s">
        <v>126</v>
      </c>
      <c r="B93" s="32" t="s">
        <v>127</v>
      </c>
      <c r="C93" s="33" t="s">
        <v>12</v>
      </c>
      <c r="D93" s="32" t="s">
        <v>35</v>
      </c>
      <c r="E93" s="34">
        <v>41710</v>
      </c>
      <c r="F93" s="35">
        <v>83156.41</v>
      </c>
      <c r="G93" s="35">
        <v>70682.950000000012</v>
      </c>
      <c r="H93" s="35">
        <v>12473.46</v>
      </c>
      <c r="I93" s="34">
        <v>41802</v>
      </c>
      <c r="J93" s="35">
        <v>83156.41</v>
      </c>
      <c r="K93" s="34">
        <v>41880</v>
      </c>
      <c r="L93" s="36" t="s">
        <v>14</v>
      </c>
    </row>
    <row r="94" spans="1:12" s="25" customFormat="1" ht="30" customHeight="1" x14ac:dyDescent="0.25">
      <c r="A94" s="37" t="s">
        <v>11</v>
      </c>
      <c r="B94" s="37" t="s">
        <v>895</v>
      </c>
      <c r="C94" s="33" t="s">
        <v>12</v>
      </c>
      <c r="D94" s="37" t="s">
        <v>13</v>
      </c>
      <c r="E94" s="34">
        <v>40646</v>
      </c>
      <c r="F94" s="35">
        <v>746391.42</v>
      </c>
      <c r="G94" s="35">
        <v>634432.71000000008</v>
      </c>
      <c r="H94" s="35">
        <v>111958.71</v>
      </c>
      <c r="I94" s="34">
        <v>41011</v>
      </c>
      <c r="J94" s="35">
        <v>746391.42</v>
      </c>
      <c r="K94" s="34">
        <v>40729</v>
      </c>
      <c r="L94" s="36" t="s">
        <v>14</v>
      </c>
    </row>
    <row r="95" spans="1:12" s="25" customFormat="1" ht="30" customHeight="1" x14ac:dyDescent="0.25">
      <c r="A95" s="31" t="s">
        <v>114</v>
      </c>
      <c r="B95" s="32" t="s">
        <v>115</v>
      </c>
      <c r="C95" s="33" t="s">
        <v>12</v>
      </c>
      <c r="D95" s="32" t="s">
        <v>13</v>
      </c>
      <c r="E95" s="34">
        <v>41618</v>
      </c>
      <c r="F95" s="35">
        <v>125299.28</v>
      </c>
      <c r="G95" s="35">
        <v>106504.39</v>
      </c>
      <c r="H95" s="35">
        <v>18794.89</v>
      </c>
      <c r="I95" s="34">
        <v>41708</v>
      </c>
      <c r="J95" s="35">
        <v>125299.28</v>
      </c>
      <c r="K95" s="34">
        <v>41733</v>
      </c>
      <c r="L95" s="36" t="s">
        <v>14</v>
      </c>
    </row>
    <row r="96" spans="1:12" s="24" customFormat="1" ht="30" customHeight="1" x14ac:dyDescent="0.25">
      <c r="A96" s="31" t="s">
        <v>86</v>
      </c>
      <c r="B96" s="32" t="s">
        <v>87</v>
      </c>
      <c r="C96" s="33" t="s">
        <v>12</v>
      </c>
      <c r="D96" s="32" t="s">
        <v>16</v>
      </c>
      <c r="E96" s="34">
        <v>41330</v>
      </c>
      <c r="F96" s="35">
        <v>44564.549999999996</v>
      </c>
      <c r="G96" s="35">
        <v>37879.869999999995</v>
      </c>
      <c r="H96" s="35">
        <v>6684.68</v>
      </c>
      <c r="I96" s="34">
        <v>41695</v>
      </c>
      <c r="J96" s="35">
        <v>44564.55</v>
      </c>
      <c r="K96" s="34">
        <v>41424</v>
      </c>
      <c r="L96" s="36" t="s">
        <v>14</v>
      </c>
    </row>
    <row r="97" spans="1:12" s="24" customFormat="1" ht="30" customHeight="1" x14ac:dyDescent="0.25">
      <c r="A97" s="37" t="s">
        <v>17</v>
      </c>
      <c r="B97" s="37" t="s">
        <v>895</v>
      </c>
      <c r="C97" s="33" t="s">
        <v>12</v>
      </c>
      <c r="D97" s="37" t="s">
        <v>16</v>
      </c>
      <c r="E97" s="34">
        <v>40665</v>
      </c>
      <c r="F97" s="35">
        <v>211534.69</v>
      </c>
      <c r="G97" s="35">
        <v>179804.49</v>
      </c>
      <c r="H97" s="35">
        <v>31730.2</v>
      </c>
      <c r="I97" s="34">
        <v>41031</v>
      </c>
      <c r="J97" s="35">
        <v>211534.69</v>
      </c>
      <c r="K97" s="34">
        <v>40787</v>
      </c>
      <c r="L97" s="36" t="s">
        <v>14</v>
      </c>
    </row>
    <row r="98" spans="1:12" s="24" customFormat="1" ht="45" customHeight="1" x14ac:dyDescent="0.25">
      <c r="A98" s="31" t="s">
        <v>17</v>
      </c>
      <c r="B98" s="32" t="s">
        <v>910</v>
      </c>
      <c r="C98" s="33" t="s">
        <v>12</v>
      </c>
      <c r="D98" s="32" t="s">
        <v>16</v>
      </c>
      <c r="E98" s="34">
        <v>41408</v>
      </c>
      <c r="F98" s="35">
        <v>157658</v>
      </c>
      <c r="G98" s="35">
        <v>134009.29999999999</v>
      </c>
      <c r="H98" s="35">
        <v>23648.7</v>
      </c>
      <c r="I98" s="34">
        <v>41773</v>
      </c>
      <c r="J98" s="35">
        <v>157658</v>
      </c>
      <c r="K98" s="34">
        <v>41698</v>
      </c>
      <c r="L98" s="36" t="s">
        <v>14</v>
      </c>
    </row>
    <row r="99" spans="1:12" s="24" customFormat="1" ht="45" customHeight="1" x14ac:dyDescent="0.25">
      <c r="A99" s="31" t="s">
        <v>17</v>
      </c>
      <c r="B99" s="32" t="s">
        <v>107</v>
      </c>
      <c r="C99" s="33" t="s">
        <v>12</v>
      </c>
      <c r="D99" s="32" t="s">
        <v>35</v>
      </c>
      <c r="E99" s="34">
        <v>41591</v>
      </c>
      <c r="F99" s="35">
        <v>104020.22</v>
      </c>
      <c r="G99" s="35">
        <v>86358.78</v>
      </c>
      <c r="H99" s="35">
        <v>15239.79</v>
      </c>
      <c r="I99" s="34">
        <v>41683</v>
      </c>
      <c r="J99" s="35">
        <v>101598.57</v>
      </c>
      <c r="K99" s="34">
        <v>41698</v>
      </c>
      <c r="L99" s="36" t="s">
        <v>14</v>
      </c>
    </row>
    <row r="100" spans="1:12" s="24" customFormat="1" ht="45" customHeight="1" x14ac:dyDescent="0.25">
      <c r="A100" s="31" t="s">
        <v>143</v>
      </c>
      <c r="B100" s="32" t="s">
        <v>144</v>
      </c>
      <c r="C100" s="33" t="s">
        <v>12</v>
      </c>
      <c r="D100" s="32" t="s">
        <v>16</v>
      </c>
      <c r="E100" s="34">
        <v>41813</v>
      </c>
      <c r="F100" s="35">
        <v>186108.62</v>
      </c>
      <c r="G100" s="35">
        <v>158192.32999999999</v>
      </c>
      <c r="H100" s="35">
        <v>27916.29</v>
      </c>
      <c r="I100" s="34">
        <v>41905</v>
      </c>
      <c r="J100" s="35">
        <v>186108.62</v>
      </c>
      <c r="K100" s="34">
        <v>41892</v>
      </c>
      <c r="L100" s="36" t="s">
        <v>14</v>
      </c>
    </row>
    <row r="101" spans="1:12" s="27" customFormat="1" ht="60" customHeight="1" x14ac:dyDescent="0.25">
      <c r="A101" s="38" t="s">
        <v>26</v>
      </c>
      <c r="B101" s="38" t="s">
        <v>162</v>
      </c>
      <c r="C101" s="33" t="s">
        <v>155</v>
      </c>
      <c r="D101" s="38" t="s">
        <v>13</v>
      </c>
      <c r="E101" s="34">
        <v>41181</v>
      </c>
      <c r="F101" s="35">
        <v>58948.22</v>
      </c>
      <c r="G101" s="35">
        <v>17684.47</v>
      </c>
      <c r="H101" s="35">
        <v>5894.82</v>
      </c>
      <c r="I101" s="34">
        <v>41242</v>
      </c>
      <c r="J101" s="35">
        <v>22936.19</v>
      </c>
      <c r="K101" s="34">
        <v>41257</v>
      </c>
      <c r="L101" s="36" t="s">
        <v>14</v>
      </c>
    </row>
    <row r="102" spans="1:12" s="27" customFormat="1" ht="60" customHeight="1" x14ac:dyDescent="0.25">
      <c r="A102" s="38" t="s">
        <v>26</v>
      </c>
      <c r="B102" s="38" t="s">
        <v>165</v>
      </c>
      <c r="C102" s="33" t="s">
        <v>155</v>
      </c>
      <c r="D102" s="38" t="s">
        <v>13</v>
      </c>
      <c r="E102" s="34">
        <v>41577</v>
      </c>
      <c r="F102" s="39">
        <v>34937.42</v>
      </c>
      <c r="G102" s="35">
        <v>10481.23</v>
      </c>
      <c r="H102" s="35">
        <v>3493.74</v>
      </c>
      <c r="I102" s="34">
        <v>41638</v>
      </c>
      <c r="J102" s="35">
        <v>10209.959999999999</v>
      </c>
      <c r="K102" s="34">
        <v>41729</v>
      </c>
      <c r="L102" s="36" t="s">
        <v>14</v>
      </c>
    </row>
    <row r="103" spans="1:12" s="27" customFormat="1" ht="60" customHeight="1" x14ac:dyDescent="0.25">
      <c r="A103" s="38" t="s">
        <v>157</v>
      </c>
      <c r="B103" s="38" t="s">
        <v>912</v>
      </c>
      <c r="C103" s="33" t="s">
        <v>155</v>
      </c>
      <c r="D103" s="38" t="s">
        <v>13</v>
      </c>
      <c r="E103" s="34">
        <v>41115</v>
      </c>
      <c r="F103" s="35">
        <v>5020</v>
      </c>
      <c r="G103" s="35">
        <v>1506</v>
      </c>
      <c r="H103" s="35">
        <v>502</v>
      </c>
      <c r="I103" s="34">
        <v>41480</v>
      </c>
      <c r="J103" s="35">
        <v>1.0000000000000001E-5</v>
      </c>
      <c r="K103" s="34">
        <v>41277</v>
      </c>
      <c r="L103" s="36" t="s">
        <v>913</v>
      </c>
    </row>
    <row r="104" spans="1:12" s="27" customFormat="1" ht="45" customHeight="1" x14ac:dyDescent="0.25">
      <c r="A104" s="38" t="s">
        <v>160</v>
      </c>
      <c r="B104" s="38" t="s">
        <v>161</v>
      </c>
      <c r="C104" s="33" t="s">
        <v>155</v>
      </c>
      <c r="D104" s="40" t="s">
        <v>13</v>
      </c>
      <c r="E104" s="34">
        <v>41165</v>
      </c>
      <c r="F104" s="39">
        <v>5218</v>
      </c>
      <c r="G104" s="35">
        <v>1565.3999999999999</v>
      </c>
      <c r="H104" s="35">
        <v>521.79999999999995</v>
      </c>
      <c r="I104" s="34">
        <v>41505</v>
      </c>
      <c r="J104" s="35">
        <v>2087.1999999999998</v>
      </c>
      <c r="K104" s="34">
        <v>41257</v>
      </c>
      <c r="L104" s="36" t="s">
        <v>14</v>
      </c>
    </row>
    <row r="105" spans="1:12" s="28" customFormat="1" ht="60" customHeight="1" x14ac:dyDescent="0.25">
      <c r="A105" s="38" t="s">
        <v>158</v>
      </c>
      <c r="B105" s="38" t="s">
        <v>159</v>
      </c>
      <c r="C105" s="33" t="s">
        <v>155</v>
      </c>
      <c r="D105" s="38" t="s">
        <v>13</v>
      </c>
      <c r="E105" s="34">
        <v>41163</v>
      </c>
      <c r="F105" s="35">
        <v>13872.7</v>
      </c>
      <c r="G105" s="35">
        <v>4161.8099999999995</v>
      </c>
      <c r="H105" s="35">
        <v>1387.27</v>
      </c>
      <c r="I105" s="34">
        <v>41193</v>
      </c>
      <c r="J105" s="35">
        <v>2278.9299999999998</v>
      </c>
      <c r="K105" s="34">
        <v>41253</v>
      </c>
      <c r="L105" s="36" t="s">
        <v>14</v>
      </c>
    </row>
    <row r="106" spans="1:12" s="28" customFormat="1" ht="60" customHeight="1" x14ac:dyDescent="0.25">
      <c r="A106" s="38" t="s">
        <v>153</v>
      </c>
      <c r="B106" s="38" t="s">
        <v>154</v>
      </c>
      <c r="C106" s="33" t="s">
        <v>155</v>
      </c>
      <c r="D106" s="38" t="s">
        <v>35</v>
      </c>
      <c r="E106" s="34">
        <v>40049</v>
      </c>
      <c r="F106" s="35">
        <v>79063.95</v>
      </c>
      <c r="G106" s="35">
        <v>35578.78</v>
      </c>
      <c r="H106" s="35">
        <v>11859.59</v>
      </c>
      <c r="I106" s="34">
        <v>40451</v>
      </c>
      <c r="J106" s="35">
        <v>47261.87</v>
      </c>
      <c r="K106" s="34">
        <v>40571</v>
      </c>
      <c r="L106" s="36" t="s">
        <v>14</v>
      </c>
    </row>
    <row r="107" spans="1:12" s="28" customFormat="1" ht="30" customHeight="1" x14ac:dyDescent="0.25">
      <c r="A107" s="38" t="s">
        <v>163</v>
      </c>
      <c r="B107" s="38" t="s">
        <v>164</v>
      </c>
      <c r="C107" s="33" t="s">
        <v>155</v>
      </c>
      <c r="D107" s="38" t="s">
        <v>35</v>
      </c>
      <c r="E107" s="34">
        <v>41401</v>
      </c>
      <c r="F107" s="35">
        <v>0</v>
      </c>
      <c r="G107" s="35">
        <v>0</v>
      </c>
      <c r="H107" s="35">
        <v>0</v>
      </c>
      <c r="I107" s="34">
        <v>41432</v>
      </c>
      <c r="J107" s="35">
        <v>0</v>
      </c>
      <c r="K107" s="34"/>
      <c r="L107" s="36" t="s">
        <v>152</v>
      </c>
    </row>
    <row r="108" spans="1:12" s="28" customFormat="1" ht="60" customHeight="1" x14ac:dyDescent="0.25">
      <c r="A108" s="38" t="s">
        <v>39</v>
      </c>
      <c r="B108" s="38" t="s">
        <v>156</v>
      </c>
      <c r="C108" s="33" t="s">
        <v>155</v>
      </c>
      <c r="D108" s="38" t="s">
        <v>16</v>
      </c>
      <c r="E108" s="34">
        <v>40275</v>
      </c>
      <c r="F108" s="35">
        <v>29677.41</v>
      </c>
      <c r="G108" s="35">
        <v>8903.2199999999993</v>
      </c>
      <c r="H108" s="35">
        <v>2967.74</v>
      </c>
      <c r="I108" s="34">
        <v>40549</v>
      </c>
      <c r="J108" s="35">
        <v>9597.01</v>
      </c>
      <c r="K108" s="34">
        <v>40452</v>
      </c>
      <c r="L108" s="36" t="s">
        <v>14</v>
      </c>
    </row>
    <row r="109" spans="1:12" s="24" customFormat="1" ht="105" customHeight="1" x14ac:dyDescent="0.25">
      <c r="A109" s="38" t="s">
        <v>200</v>
      </c>
      <c r="B109" s="38" t="s">
        <v>201</v>
      </c>
      <c r="C109" s="33" t="s">
        <v>167</v>
      </c>
      <c r="D109" s="38" t="s">
        <v>199</v>
      </c>
      <c r="E109" s="34">
        <v>40519</v>
      </c>
      <c r="F109" s="39">
        <v>0</v>
      </c>
      <c r="G109" s="35">
        <v>0</v>
      </c>
      <c r="H109" s="35">
        <v>0</v>
      </c>
      <c r="I109" s="34"/>
      <c r="J109" s="35">
        <v>0</v>
      </c>
      <c r="K109" s="34"/>
      <c r="L109" s="36" t="s">
        <v>152</v>
      </c>
    </row>
    <row r="110" spans="1:12" s="24" customFormat="1" ht="60" customHeight="1" x14ac:dyDescent="0.25">
      <c r="A110" s="38" t="s">
        <v>254</v>
      </c>
      <c r="B110" s="38" t="s">
        <v>255</v>
      </c>
      <c r="C110" s="33" t="s">
        <v>167</v>
      </c>
      <c r="D110" s="38" t="s">
        <v>13</v>
      </c>
      <c r="E110" s="34">
        <v>40928</v>
      </c>
      <c r="F110" s="35">
        <v>2256836.41</v>
      </c>
      <c r="G110" s="35">
        <v>1015576.3800000001</v>
      </c>
      <c r="H110" s="35">
        <v>338525.46</v>
      </c>
      <c r="I110" s="34">
        <v>41659</v>
      </c>
      <c r="J110" s="35">
        <f>1289019.88-86595.83</f>
        <v>1202424.0499999998</v>
      </c>
      <c r="K110" s="34">
        <v>41614</v>
      </c>
      <c r="L110" s="40" t="s">
        <v>14</v>
      </c>
    </row>
    <row r="111" spans="1:12" s="24" customFormat="1" ht="105" x14ac:dyDescent="0.25">
      <c r="A111" s="38" t="s">
        <v>305</v>
      </c>
      <c r="B111" s="38" t="s">
        <v>1115</v>
      </c>
      <c r="C111" s="33" t="s">
        <v>167</v>
      </c>
      <c r="D111" s="38"/>
      <c r="E111" s="34">
        <v>41242</v>
      </c>
      <c r="F111" s="35">
        <v>2604397.62</v>
      </c>
      <c r="G111" s="35">
        <v>1171978.9300000002</v>
      </c>
      <c r="H111" s="35">
        <v>390659.64</v>
      </c>
      <c r="I111" s="34">
        <v>41972</v>
      </c>
      <c r="J111" s="35">
        <v>1562302.28</v>
      </c>
      <c r="K111" s="34">
        <v>41976</v>
      </c>
      <c r="L111" s="40" t="s">
        <v>14</v>
      </c>
    </row>
    <row r="112" spans="1:12" s="24" customFormat="1" ht="60" customHeight="1" x14ac:dyDescent="0.25">
      <c r="A112" s="38" t="s">
        <v>206</v>
      </c>
      <c r="B112" s="38" t="s">
        <v>207</v>
      </c>
      <c r="C112" s="33" t="s">
        <v>167</v>
      </c>
      <c r="D112" s="38" t="s">
        <v>208</v>
      </c>
      <c r="E112" s="34">
        <v>40674</v>
      </c>
      <c r="F112" s="35">
        <v>1730691.69</v>
      </c>
      <c r="G112" s="35">
        <v>778811.26</v>
      </c>
      <c r="H112" s="35">
        <v>259603.75</v>
      </c>
      <c r="I112" s="34">
        <v>41404</v>
      </c>
      <c r="J112" s="35">
        <v>1034150.07</v>
      </c>
      <c r="K112" s="34">
        <v>41513</v>
      </c>
      <c r="L112" s="40" t="s">
        <v>14</v>
      </c>
    </row>
    <row r="113" spans="1:12" s="24" customFormat="1" ht="60" customHeight="1" x14ac:dyDescent="0.25">
      <c r="A113" s="38" t="s">
        <v>202</v>
      </c>
      <c r="B113" s="38" t="s">
        <v>203</v>
      </c>
      <c r="C113" s="33" t="s">
        <v>167</v>
      </c>
      <c r="D113" s="38" t="s">
        <v>175</v>
      </c>
      <c r="E113" s="34">
        <v>40515</v>
      </c>
      <c r="F113" s="39">
        <v>0</v>
      </c>
      <c r="G113" s="35">
        <v>0</v>
      </c>
      <c r="H113" s="35">
        <v>0</v>
      </c>
      <c r="I113" s="34"/>
      <c r="J113" s="35">
        <v>0</v>
      </c>
      <c r="K113" s="34"/>
      <c r="L113" s="36" t="s">
        <v>152</v>
      </c>
    </row>
    <row r="114" spans="1:12" s="24" customFormat="1" ht="165" customHeight="1" x14ac:dyDescent="0.25">
      <c r="A114" s="38" t="s">
        <v>308</v>
      </c>
      <c r="B114" s="38" t="s">
        <v>309</v>
      </c>
      <c r="C114" s="33" t="s">
        <v>167</v>
      </c>
      <c r="D114" s="38" t="s">
        <v>175</v>
      </c>
      <c r="E114" s="34">
        <v>41536</v>
      </c>
      <c r="F114" s="35">
        <v>1438291.86</v>
      </c>
      <c r="G114" s="35">
        <v>647231.32999999996</v>
      </c>
      <c r="H114" s="35">
        <v>215743.78</v>
      </c>
      <c r="I114" s="34">
        <v>41901</v>
      </c>
      <c r="J114" s="35">
        <f>855004.71-64167.7-83064.08</f>
        <v>707772.93</v>
      </c>
      <c r="K114" s="34">
        <v>41985</v>
      </c>
      <c r="L114" s="40" t="s">
        <v>14</v>
      </c>
    </row>
    <row r="115" spans="1:12" s="24" customFormat="1" ht="240" customHeight="1" x14ac:dyDescent="0.25">
      <c r="A115" s="38" t="s">
        <v>335</v>
      </c>
      <c r="B115" s="38" t="s">
        <v>336</v>
      </c>
      <c r="C115" s="33" t="s">
        <v>167</v>
      </c>
      <c r="D115" s="38" t="s">
        <v>175</v>
      </c>
      <c r="E115" s="34">
        <v>41864</v>
      </c>
      <c r="F115" s="35">
        <v>4674982.3899999997</v>
      </c>
      <c r="G115" s="35">
        <v>2103742.06</v>
      </c>
      <c r="H115" s="35">
        <v>701247.36</v>
      </c>
      <c r="I115" s="34">
        <v>42308</v>
      </c>
      <c r="J115" s="35">
        <v>2752903.75</v>
      </c>
      <c r="K115" s="34">
        <v>42474</v>
      </c>
      <c r="L115" s="40" t="s">
        <v>14</v>
      </c>
    </row>
    <row r="116" spans="1:12" s="24" customFormat="1" ht="45" customHeight="1" x14ac:dyDescent="0.25">
      <c r="A116" s="38" t="s">
        <v>303</v>
      </c>
      <c r="B116" s="38" t="s">
        <v>304</v>
      </c>
      <c r="C116" s="33" t="s">
        <v>167</v>
      </c>
      <c r="D116" s="38" t="s">
        <v>288</v>
      </c>
      <c r="E116" s="34">
        <v>41302</v>
      </c>
      <c r="F116" s="35">
        <v>4086796.25</v>
      </c>
      <c r="G116" s="35">
        <v>1839058.31</v>
      </c>
      <c r="H116" s="35">
        <v>613019.43999999994</v>
      </c>
      <c r="I116" s="34">
        <v>42032</v>
      </c>
      <c r="J116" s="35">
        <v>1731293.7</v>
      </c>
      <c r="K116" s="34">
        <v>42320</v>
      </c>
      <c r="L116" s="40" t="s">
        <v>14</v>
      </c>
    </row>
    <row r="117" spans="1:12" s="24" customFormat="1" ht="75" customHeight="1" x14ac:dyDescent="0.25">
      <c r="A117" s="38" t="s">
        <v>301</v>
      </c>
      <c r="B117" s="38" t="s">
        <v>302</v>
      </c>
      <c r="C117" s="33" t="s">
        <v>167</v>
      </c>
      <c r="D117" s="38" t="s">
        <v>288</v>
      </c>
      <c r="E117" s="34">
        <v>41264</v>
      </c>
      <c r="F117" s="39">
        <v>4069643.96</v>
      </c>
      <c r="G117" s="39">
        <v>1772259.88</v>
      </c>
      <c r="H117" s="39">
        <v>590753.29</v>
      </c>
      <c r="I117" s="34">
        <v>41841</v>
      </c>
      <c r="J117" s="35">
        <v>2349508.25</v>
      </c>
      <c r="K117" s="34">
        <v>41849</v>
      </c>
      <c r="L117" s="40" t="s">
        <v>14</v>
      </c>
    </row>
    <row r="118" spans="1:12" s="24" customFormat="1" ht="60" customHeight="1" x14ac:dyDescent="0.25">
      <c r="A118" s="38" t="s">
        <v>168</v>
      </c>
      <c r="B118" s="38" t="s">
        <v>169</v>
      </c>
      <c r="C118" s="33" t="s">
        <v>167</v>
      </c>
      <c r="D118" s="38" t="s">
        <v>170</v>
      </c>
      <c r="E118" s="34">
        <v>39989</v>
      </c>
      <c r="F118" s="39">
        <v>182636.3</v>
      </c>
      <c r="G118" s="35">
        <v>82186.329999999987</v>
      </c>
      <c r="H118" s="35">
        <v>27395.45</v>
      </c>
      <c r="I118" s="34">
        <v>40209</v>
      </c>
      <c r="J118" s="35">
        <v>104251.47</v>
      </c>
      <c r="K118" s="34">
        <v>40290</v>
      </c>
      <c r="L118" s="40" t="s">
        <v>14</v>
      </c>
    </row>
    <row r="119" spans="1:12" s="24" customFormat="1" ht="45" x14ac:dyDescent="0.25">
      <c r="A119" s="38" t="s">
        <v>327</v>
      </c>
      <c r="B119" s="38" t="s">
        <v>328</v>
      </c>
      <c r="C119" s="33" t="s">
        <v>167</v>
      </c>
      <c r="D119" s="38" t="s">
        <v>175</v>
      </c>
      <c r="E119" s="34">
        <v>41817</v>
      </c>
      <c r="F119" s="39">
        <v>2023691.32</v>
      </c>
      <c r="G119" s="35">
        <v>910661.09000000008</v>
      </c>
      <c r="H119" s="35">
        <v>303553.7</v>
      </c>
      <c r="I119" s="34">
        <v>42217</v>
      </c>
      <c r="J119" s="35">
        <f>607107.39+526676.58</f>
        <v>1133783.97</v>
      </c>
      <c r="K119" s="34">
        <v>42398</v>
      </c>
      <c r="L119" s="40" t="s">
        <v>14</v>
      </c>
    </row>
    <row r="120" spans="1:12" s="24" customFormat="1" ht="45" customHeight="1" x14ac:dyDescent="0.25">
      <c r="A120" s="38" t="s">
        <v>204</v>
      </c>
      <c r="B120" s="38" t="s">
        <v>205</v>
      </c>
      <c r="C120" s="33" t="s">
        <v>167</v>
      </c>
      <c r="D120" s="38" t="s">
        <v>175</v>
      </c>
      <c r="E120" s="34">
        <v>40571</v>
      </c>
      <c r="F120" s="35">
        <v>658854.93000000005</v>
      </c>
      <c r="G120" s="35">
        <v>296484.72000000003</v>
      </c>
      <c r="H120" s="35">
        <v>98828.24</v>
      </c>
      <c r="I120" s="34">
        <v>40996</v>
      </c>
      <c r="J120" s="35">
        <f>395296.15-57984.11</f>
        <v>337312.04000000004</v>
      </c>
      <c r="K120" s="34">
        <v>40849</v>
      </c>
      <c r="L120" s="40" t="s">
        <v>14</v>
      </c>
    </row>
    <row r="121" spans="1:12" s="24" customFormat="1" ht="45" customHeight="1" x14ac:dyDescent="0.25">
      <c r="A121" s="38" t="s">
        <v>204</v>
      </c>
      <c r="B121" s="38" t="s">
        <v>914</v>
      </c>
      <c r="C121" s="33" t="s">
        <v>167</v>
      </c>
      <c r="D121" s="38" t="s">
        <v>175</v>
      </c>
      <c r="E121" s="34">
        <v>41057</v>
      </c>
      <c r="F121" s="35">
        <v>447311.5</v>
      </c>
      <c r="G121" s="35">
        <v>201290.16999999998</v>
      </c>
      <c r="H121" s="35">
        <v>67096.73</v>
      </c>
      <c r="I121" s="34">
        <v>41606</v>
      </c>
      <c r="J121" s="35">
        <f>134193.45+119254.65-7152</f>
        <v>246296.1</v>
      </c>
      <c r="K121" s="34">
        <v>42719</v>
      </c>
      <c r="L121" s="40" t="s">
        <v>14</v>
      </c>
    </row>
    <row r="122" spans="1:12" s="24" customFormat="1" ht="120" customHeight="1" x14ac:dyDescent="0.25">
      <c r="A122" s="38" t="s">
        <v>238</v>
      </c>
      <c r="B122" s="38" t="s">
        <v>239</v>
      </c>
      <c r="C122" s="33" t="s">
        <v>167</v>
      </c>
      <c r="D122" s="38" t="s">
        <v>240</v>
      </c>
      <c r="E122" s="34">
        <v>40948</v>
      </c>
      <c r="F122" s="35">
        <v>110760</v>
      </c>
      <c r="G122" s="35">
        <v>24921</v>
      </c>
      <c r="H122" s="35">
        <v>8307</v>
      </c>
      <c r="I122" s="34">
        <v>41679</v>
      </c>
      <c r="J122" s="35">
        <v>33228</v>
      </c>
      <c r="K122" s="34">
        <v>41192</v>
      </c>
      <c r="L122" s="40" t="s">
        <v>14</v>
      </c>
    </row>
    <row r="123" spans="1:12" s="24" customFormat="1" ht="90" customHeight="1" x14ac:dyDescent="0.25">
      <c r="A123" s="38" t="s">
        <v>323</v>
      </c>
      <c r="B123" s="38" t="s">
        <v>324</v>
      </c>
      <c r="C123" s="33" t="s">
        <v>167</v>
      </c>
      <c r="D123" s="38" t="s">
        <v>288</v>
      </c>
      <c r="E123" s="34">
        <v>41807</v>
      </c>
      <c r="F123" s="35">
        <v>0</v>
      </c>
      <c r="G123" s="35">
        <v>0</v>
      </c>
      <c r="H123" s="35">
        <v>0</v>
      </c>
      <c r="I123" s="34">
        <v>42369</v>
      </c>
      <c r="J123" s="35">
        <v>0</v>
      </c>
      <c r="K123" s="34"/>
      <c r="L123" s="40" t="s">
        <v>152</v>
      </c>
    </row>
    <row r="124" spans="1:12" s="24" customFormat="1" ht="75" customHeight="1" x14ac:dyDescent="0.25">
      <c r="A124" s="38" t="s">
        <v>264</v>
      </c>
      <c r="B124" s="38" t="s">
        <v>265</v>
      </c>
      <c r="C124" s="33" t="s">
        <v>167</v>
      </c>
      <c r="D124" s="38" t="s">
        <v>13</v>
      </c>
      <c r="E124" s="34">
        <v>41017</v>
      </c>
      <c r="F124" s="39">
        <v>2110789.0699999998</v>
      </c>
      <c r="G124" s="35">
        <v>949855.08</v>
      </c>
      <c r="H124" s="35">
        <v>316618.36</v>
      </c>
      <c r="I124" s="34">
        <v>41504</v>
      </c>
      <c r="J124" s="35">
        <v>1211273.8600000001</v>
      </c>
      <c r="K124" s="34">
        <v>41599</v>
      </c>
      <c r="L124" s="36" t="s">
        <v>14</v>
      </c>
    </row>
    <row r="125" spans="1:12" s="24" customFormat="1" ht="75" customHeight="1" x14ac:dyDescent="0.25">
      <c r="A125" s="38" t="s">
        <v>227</v>
      </c>
      <c r="B125" s="38" t="s">
        <v>915</v>
      </c>
      <c r="C125" s="33" t="s">
        <v>167</v>
      </c>
      <c r="D125" s="38" t="s">
        <v>35</v>
      </c>
      <c r="E125" s="34">
        <v>40752</v>
      </c>
      <c r="F125" s="35">
        <v>0</v>
      </c>
      <c r="G125" s="35">
        <v>0</v>
      </c>
      <c r="H125" s="35">
        <v>0</v>
      </c>
      <c r="I125" s="34">
        <v>41483</v>
      </c>
      <c r="J125" s="35">
        <v>0</v>
      </c>
      <c r="K125" s="34"/>
      <c r="L125" s="40" t="s">
        <v>152</v>
      </c>
    </row>
    <row r="126" spans="1:12" s="24" customFormat="1" ht="30" customHeight="1" x14ac:dyDescent="0.25">
      <c r="A126" s="38" t="s">
        <v>256</v>
      </c>
      <c r="B126" s="38" t="s">
        <v>257</v>
      </c>
      <c r="C126" s="33" t="s">
        <v>167</v>
      </c>
      <c r="D126" s="38" t="s">
        <v>258</v>
      </c>
      <c r="E126" s="34">
        <v>41057</v>
      </c>
      <c r="F126" s="39">
        <v>0</v>
      </c>
      <c r="G126" s="35">
        <v>0</v>
      </c>
      <c r="H126" s="35">
        <v>0</v>
      </c>
      <c r="I126" s="34">
        <v>41636</v>
      </c>
      <c r="J126" s="35">
        <v>0</v>
      </c>
      <c r="K126" s="34"/>
      <c r="L126" s="40" t="s">
        <v>152</v>
      </c>
    </row>
    <row r="127" spans="1:12" s="24" customFormat="1" ht="90" customHeight="1" x14ac:dyDescent="0.25">
      <c r="A127" s="38" t="s">
        <v>197</v>
      </c>
      <c r="B127" s="38" t="s">
        <v>198</v>
      </c>
      <c r="C127" s="33" t="s">
        <v>167</v>
      </c>
      <c r="D127" s="38" t="s">
        <v>199</v>
      </c>
      <c r="E127" s="34">
        <v>40477</v>
      </c>
      <c r="F127" s="35">
        <v>0</v>
      </c>
      <c r="G127" s="35">
        <v>0</v>
      </c>
      <c r="H127" s="35">
        <v>0</v>
      </c>
      <c r="I127" s="34">
        <v>41331</v>
      </c>
      <c r="J127" s="35">
        <v>0</v>
      </c>
      <c r="K127" s="34"/>
      <c r="L127" s="40" t="s">
        <v>152</v>
      </c>
    </row>
    <row r="128" spans="1:12" s="24" customFormat="1" ht="60" customHeight="1" x14ac:dyDescent="0.25">
      <c r="A128" s="38" t="s">
        <v>306</v>
      </c>
      <c r="B128" s="38" t="s">
        <v>307</v>
      </c>
      <c r="C128" s="33" t="s">
        <v>167</v>
      </c>
      <c r="D128" s="38" t="s">
        <v>170</v>
      </c>
      <c r="E128" s="34">
        <v>41527</v>
      </c>
      <c r="F128" s="35">
        <v>0</v>
      </c>
      <c r="G128" s="35">
        <v>0</v>
      </c>
      <c r="H128" s="35">
        <v>0</v>
      </c>
      <c r="I128" s="34">
        <v>42257</v>
      </c>
      <c r="J128" s="35">
        <v>0</v>
      </c>
      <c r="K128" s="34"/>
      <c r="L128" s="40" t="s">
        <v>152</v>
      </c>
    </row>
    <row r="129" spans="1:12" s="26" customFormat="1" ht="75" customHeight="1" x14ac:dyDescent="0.25">
      <c r="A129" s="38" t="s">
        <v>250</v>
      </c>
      <c r="B129" s="38" t="s">
        <v>251</v>
      </c>
      <c r="C129" s="33" t="s">
        <v>167</v>
      </c>
      <c r="D129" s="38" t="s">
        <v>16</v>
      </c>
      <c r="E129" s="34">
        <v>40959</v>
      </c>
      <c r="F129" s="35">
        <v>0</v>
      </c>
      <c r="G129" s="35">
        <v>0</v>
      </c>
      <c r="H129" s="35">
        <v>0</v>
      </c>
      <c r="I129" s="34">
        <v>41506</v>
      </c>
      <c r="J129" s="35">
        <v>0</v>
      </c>
      <c r="K129" s="34"/>
      <c r="L129" s="40" t="s">
        <v>152</v>
      </c>
    </row>
    <row r="130" spans="1:12" s="24" customFormat="1" ht="45" customHeight="1" x14ac:dyDescent="0.25">
      <c r="A130" s="38" t="s">
        <v>221</v>
      </c>
      <c r="B130" s="38" t="s">
        <v>222</v>
      </c>
      <c r="C130" s="33" t="s">
        <v>167</v>
      </c>
      <c r="D130" s="38" t="s">
        <v>189</v>
      </c>
      <c r="E130" s="34">
        <v>40709</v>
      </c>
      <c r="F130" s="35">
        <v>2761978.74</v>
      </c>
      <c r="G130" s="35">
        <v>1242890.43</v>
      </c>
      <c r="H130" s="35">
        <v>414296.81</v>
      </c>
      <c r="I130" s="34">
        <v>41258</v>
      </c>
      <c r="J130" s="35">
        <v>1567454.73</v>
      </c>
      <c r="K130" s="34">
        <v>41256</v>
      </c>
      <c r="L130" s="40" t="s">
        <v>14</v>
      </c>
    </row>
    <row r="131" spans="1:12" s="24" customFormat="1" ht="90" customHeight="1" x14ac:dyDescent="0.25">
      <c r="A131" s="38" t="s">
        <v>284</v>
      </c>
      <c r="B131" s="38" t="s">
        <v>285</v>
      </c>
      <c r="C131" s="33" t="s">
        <v>167</v>
      </c>
      <c r="D131" s="38" t="s">
        <v>199</v>
      </c>
      <c r="E131" s="34">
        <v>41151</v>
      </c>
      <c r="F131" s="39">
        <v>0</v>
      </c>
      <c r="G131" s="35">
        <v>0</v>
      </c>
      <c r="H131" s="35">
        <v>0</v>
      </c>
      <c r="I131" s="34">
        <v>41881</v>
      </c>
      <c r="J131" s="35">
        <v>0</v>
      </c>
      <c r="K131" s="34"/>
      <c r="L131" s="36" t="s">
        <v>152</v>
      </c>
    </row>
    <row r="132" spans="1:12" s="24" customFormat="1" ht="45" customHeight="1" x14ac:dyDescent="0.25">
      <c r="A132" s="38" t="s">
        <v>275</v>
      </c>
      <c r="B132" s="38" t="s">
        <v>276</v>
      </c>
      <c r="C132" s="33" t="s">
        <v>167</v>
      </c>
      <c r="D132" s="38" t="s">
        <v>277</v>
      </c>
      <c r="E132" s="34">
        <v>41305</v>
      </c>
      <c r="F132" s="35">
        <v>0</v>
      </c>
      <c r="G132" s="35">
        <v>0</v>
      </c>
      <c r="H132" s="35">
        <v>0</v>
      </c>
      <c r="I132" s="34">
        <v>42035</v>
      </c>
      <c r="J132" s="35">
        <v>0</v>
      </c>
      <c r="K132" s="34"/>
      <c r="L132" s="36" t="s">
        <v>152</v>
      </c>
    </row>
    <row r="133" spans="1:12" s="24" customFormat="1" ht="90" customHeight="1" x14ac:dyDescent="0.25">
      <c r="A133" s="38" t="s">
        <v>310</v>
      </c>
      <c r="B133" s="38" t="s">
        <v>311</v>
      </c>
      <c r="C133" s="33" t="s">
        <v>167</v>
      </c>
      <c r="D133" s="38" t="s">
        <v>312</v>
      </c>
      <c r="E133" s="34">
        <v>41534</v>
      </c>
      <c r="F133" s="39">
        <v>1101570.1599999999</v>
      </c>
      <c r="G133" s="39">
        <v>495706.56999999995</v>
      </c>
      <c r="H133" s="39">
        <v>165235.51999999999</v>
      </c>
      <c r="I133" s="34">
        <v>42247</v>
      </c>
      <c r="J133" s="35">
        <f>653686.28-221.34</f>
        <v>653464.94000000006</v>
      </c>
      <c r="K133" s="34">
        <v>42360</v>
      </c>
      <c r="L133" s="36" t="s">
        <v>14</v>
      </c>
    </row>
    <row r="134" spans="1:12" s="24" customFormat="1" ht="75" customHeight="1" x14ac:dyDescent="0.25">
      <c r="A134" s="38" t="s">
        <v>321</v>
      </c>
      <c r="B134" s="38" t="s">
        <v>322</v>
      </c>
      <c r="C134" s="33" t="s">
        <v>167</v>
      </c>
      <c r="D134" s="38" t="s">
        <v>268</v>
      </c>
      <c r="E134" s="34">
        <v>41627</v>
      </c>
      <c r="F134" s="35">
        <v>401452.26</v>
      </c>
      <c r="G134" s="35">
        <v>180653.52</v>
      </c>
      <c r="H134" s="35">
        <v>60217.84</v>
      </c>
      <c r="I134" s="34">
        <v>42088</v>
      </c>
      <c r="J134" s="35">
        <v>224574.57</v>
      </c>
      <c r="K134" s="34">
        <v>42174</v>
      </c>
      <c r="L134" s="36" t="s">
        <v>14</v>
      </c>
    </row>
    <row r="135" spans="1:12" s="23" customFormat="1" ht="75" customHeight="1" x14ac:dyDescent="0.25">
      <c r="A135" s="38" t="s">
        <v>298</v>
      </c>
      <c r="B135" s="38" t="s">
        <v>299</v>
      </c>
      <c r="C135" s="33" t="s">
        <v>167</v>
      </c>
      <c r="D135" s="38" t="s">
        <v>13</v>
      </c>
      <c r="E135" s="34">
        <v>41247</v>
      </c>
      <c r="F135" s="35">
        <v>465960.72</v>
      </c>
      <c r="G135" s="35">
        <v>209682.32</v>
      </c>
      <c r="H135" s="35">
        <v>69894.11</v>
      </c>
      <c r="I135" s="34">
        <v>41670</v>
      </c>
      <c r="J135" s="35">
        <v>272652.43</v>
      </c>
      <c r="K135" s="34">
        <v>41729</v>
      </c>
      <c r="L135" s="36" t="s">
        <v>14</v>
      </c>
    </row>
    <row r="136" spans="1:12" s="24" customFormat="1" ht="45" customHeight="1" x14ac:dyDescent="0.25">
      <c r="A136" s="38" t="s">
        <v>182</v>
      </c>
      <c r="B136" s="38" t="s">
        <v>183</v>
      </c>
      <c r="C136" s="33" t="s">
        <v>167</v>
      </c>
      <c r="D136" s="38" t="s">
        <v>184</v>
      </c>
      <c r="E136" s="34">
        <v>40140</v>
      </c>
      <c r="F136" s="39">
        <v>391100</v>
      </c>
      <c r="G136" s="35">
        <v>175995</v>
      </c>
      <c r="H136" s="35">
        <v>58665</v>
      </c>
      <c r="I136" s="34">
        <v>40505</v>
      </c>
      <c r="J136" s="35">
        <v>234660</v>
      </c>
      <c r="K136" s="34">
        <v>40434</v>
      </c>
      <c r="L136" s="36" t="s">
        <v>14</v>
      </c>
    </row>
    <row r="137" spans="1:12" s="24" customFormat="1" ht="60" customHeight="1" x14ac:dyDescent="0.25">
      <c r="A137" s="38" t="s">
        <v>315</v>
      </c>
      <c r="B137" s="38" t="s">
        <v>316</v>
      </c>
      <c r="C137" s="33" t="s">
        <v>167</v>
      </c>
      <c r="D137" s="38" t="s">
        <v>170</v>
      </c>
      <c r="E137" s="34">
        <v>41536</v>
      </c>
      <c r="F137" s="35">
        <v>626489.07999999996</v>
      </c>
      <c r="G137" s="35">
        <v>281920.09000000003</v>
      </c>
      <c r="H137" s="35">
        <v>93973.36</v>
      </c>
      <c r="I137" s="34">
        <v>41997</v>
      </c>
      <c r="J137" s="35">
        <v>371527.06</v>
      </c>
      <c r="K137" s="34">
        <v>42090</v>
      </c>
      <c r="L137" s="36" t="s">
        <v>14</v>
      </c>
    </row>
    <row r="138" spans="1:12" s="24" customFormat="1" ht="75" customHeight="1" x14ac:dyDescent="0.25">
      <c r="A138" s="38" t="s">
        <v>317</v>
      </c>
      <c r="B138" s="38" t="s">
        <v>318</v>
      </c>
      <c r="C138" s="33" t="s">
        <v>167</v>
      </c>
      <c r="D138" s="38" t="s">
        <v>175</v>
      </c>
      <c r="E138" s="34">
        <v>41536</v>
      </c>
      <c r="F138" s="35">
        <v>2544953.16</v>
      </c>
      <c r="G138" s="35">
        <v>1145228.92</v>
      </c>
      <c r="H138" s="35">
        <v>381742.98</v>
      </c>
      <c r="I138" s="34">
        <v>42247</v>
      </c>
      <c r="J138" s="35">
        <v>1504497.95</v>
      </c>
      <c r="K138" s="34">
        <v>42360</v>
      </c>
      <c r="L138" s="36" t="s">
        <v>14</v>
      </c>
    </row>
    <row r="139" spans="1:12" s="24" customFormat="1" ht="30" customHeight="1" x14ac:dyDescent="0.25">
      <c r="A139" s="38" t="s">
        <v>273</v>
      </c>
      <c r="B139" s="38" t="s">
        <v>274</v>
      </c>
      <c r="C139" s="33" t="s">
        <v>167</v>
      </c>
      <c r="D139" s="38" t="s">
        <v>170</v>
      </c>
      <c r="E139" s="34">
        <v>41162</v>
      </c>
      <c r="F139" s="35">
        <v>0</v>
      </c>
      <c r="G139" s="35">
        <v>0</v>
      </c>
      <c r="H139" s="35">
        <v>0</v>
      </c>
      <c r="I139" s="34">
        <v>41892</v>
      </c>
      <c r="J139" s="35">
        <v>0</v>
      </c>
      <c r="K139" s="34"/>
      <c r="L139" s="36" t="s">
        <v>152</v>
      </c>
    </row>
    <row r="140" spans="1:12" s="24" customFormat="1" ht="45" customHeight="1" x14ac:dyDescent="0.25">
      <c r="A140" s="38" t="s">
        <v>215</v>
      </c>
      <c r="B140" s="38" t="s">
        <v>216</v>
      </c>
      <c r="C140" s="33" t="s">
        <v>167</v>
      </c>
      <c r="D140" s="38" t="s">
        <v>13</v>
      </c>
      <c r="E140" s="34">
        <v>40696</v>
      </c>
      <c r="F140" s="35">
        <v>1023178.52</v>
      </c>
      <c r="G140" s="35">
        <v>460430.32999999996</v>
      </c>
      <c r="H140" s="35">
        <v>153476.78</v>
      </c>
      <c r="I140" s="34">
        <v>41427</v>
      </c>
      <c r="J140" s="35">
        <v>588706.01</v>
      </c>
      <c r="K140" s="34">
        <v>41562</v>
      </c>
      <c r="L140" s="40" t="s">
        <v>14</v>
      </c>
    </row>
    <row r="141" spans="1:12" s="26" customFormat="1" ht="60" customHeight="1" x14ac:dyDescent="0.25">
      <c r="A141" s="38" t="s">
        <v>215</v>
      </c>
      <c r="B141" s="38" t="s">
        <v>228</v>
      </c>
      <c r="C141" s="33" t="s">
        <v>167</v>
      </c>
      <c r="D141" s="38" t="s">
        <v>35</v>
      </c>
      <c r="E141" s="34">
        <v>40793</v>
      </c>
      <c r="F141" s="35">
        <v>146841</v>
      </c>
      <c r="G141" s="35">
        <v>66078.449999999983</v>
      </c>
      <c r="H141" s="35">
        <v>22026.15</v>
      </c>
      <c r="I141" s="34">
        <v>41250</v>
      </c>
      <c r="J141" s="35">
        <f>88104.6-9967.21-964.18-2361.33-1144.22-36.48-1287.13-8.24-1.25-0.02</f>
        <v>72334.540000000008</v>
      </c>
      <c r="K141" s="34">
        <v>41253</v>
      </c>
      <c r="L141" s="40" t="s">
        <v>14</v>
      </c>
    </row>
    <row r="142" spans="1:12" s="24" customFormat="1" ht="135" customHeight="1" x14ac:dyDescent="0.25">
      <c r="A142" s="38" t="s">
        <v>266</v>
      </c>
      <c r="B142" s="38" t="s">
        <v>267</v>
      </c>
      <c r="C142" s="33" t="s">
        <v>167</v>
      </c>
      <c r="D142" s="38" t="s">
        <v>268</v>
      </c>
      <c r="E142" s="34">
        <v>41019</v>
      </c>
      <c r="F142" s="35">
        <v>0</v>
      </c>
      <c r="G142" s="35">
        <v>0</v>
      </c>
      <c r="H142" s="35">
        <v>0</v>
      </c>
      <c r="I142" s="34">
        <v>41749</v>
      </c>
      <c r="J142" s="35">
        <v>0</v>
      </c>
      <c r="K142" s="34"/>
      <c r="L142" s="36" t="s">
        <v>152</v>
      </c>
    </row>
    <row r="143" spans="1:12" s="23" customFormat="1" ht="60" customHeight="1" x14ac:dyDescent="0.25">
      <c r="A143" s="38" t="s">
        <v>339</v>
      </c>
      <c r="B143" s="38" t="s">
        <v>340</v>
      </c>
      <c r="C143" s="33" t="s">
        <v>167</v>
      </c>
      <c r="D143" s="38" t="s">
        <v>175</v>
      </c>
      <c r="E143" s="34">
        <v>41908</v>
      </c>
      <c r="F143" s="35">
        <v>0</v>
      </c>
      <c r="G143" s="35">
        <v>0</v>
      </c>
      <c r="H143" s="35">
        <v>0</v>
      </c>
      <c r="I143" s="34">
        <v>42247</v>
      </c>
      <c r="J143" s="35">
        <v>0</v>
      </c>
      <c r="K143" s="34"/>
      <c r="L143" s="36" t="s">
        <v>152</v>
      </c>
    </row>
    <row r="144" spans="1:12" s="23" customFormat="1" ht="90" customHeight="1" x14ac:dyDescent="0.25">
      <c r="A144" s="38" t="s">
        <v>291</v>
      </c>
      <c r="B144" s="38" t="s">
        <v>292</v>
      </c>
      <c r="C144" s="33" t="s">
        <v>167</v>
      </c>
      <c r="D144" s="38" t="s">
        <v>288</v>
      </c>
      <c r="E144" s="34">
        <v>41191</v>
      </c>
      <c r="F144" s="35">
        <v>0</v>
      </c>
      <c r="G144" s="35">
        <v>0</v>
      </c>
      <c r="H144" s="35">
        <v>0</v>
      </c>
      <c r="I144" s="34">
        <v>41556</v>
      </c>
      <c r="J144" s="35">
        <v>0</v>
      </c>
      <c r="K144" s="34"/>
      <c r="L144" s="36" t="s">
        <v>152</v>
      </c>
    </row>
    <row r="145" spans="1:12" s="24" customFormat="1" ht="90" customHeight="1" x14ac:dyDescent="0.25">
      <c r="A145" s="38" t="s">
        <v>233</v>
      </c>
      <c r="B145" s="38" t="s">
        <v>234</v>
      </c>
      <c r="C145" s="33" t="s">
        <v>167</v>
      </c>
      <c r="D145" s="38" t="s">
        <v>189</v>
      </c>
      <c r="E145" s="34">
        <v>40938</v>
      </c>
      <c r="F145" s="35">
        <v>0</v>
      </c>
      <c r="G145" s="35">
        <v>0</v>
      </c>
      <c r="H145" s="35">
        <v>0</v>
      </c>
      <c r="I145" s="34">
        <v>41669</v>
      </c>
      <c r="J145" s="35">
        <v>0</v>
      </c>
      <c r="K145" s="34"/>
      <c r="L145" s="36" t="s">
        <v>152</v>
      </c>
    </row>
    <row r="146" spans="1:12" s="24" customFormat="1" ht="135" customHeight="1" x14ac:dyDescent="0.25">
      <c r="A146" s="38" t="s">
        <v>343</v>
      </c>
      <c r="B146" s="38" t="s">
        <v>344</v>
      </c>
      <c r="C146" s="33" t="s">
        <v>167</v>
      </c>
      <c r="D146" s="38" t="s">
        <v>189</v>
      </c>
      <c r="E146" s="34">
        <v>41934</v>
      </c>
      <c r="F146" s="35">
        <v>4403040.62</v>
      </c>
      <c r="G146" s="35">
        <v>1981368.2800000003</v>
      </c>
      <c r="H146" s="35">
        <v>660456.09</v>
      </c>
      <c r="I146" s="34">
        <v>42369</v>
      </c>
      <c r="J146" s="35">
        <f>1323672.18+1202037.45-9173.05-77339.11</f>
        <v>2439197.4700000002</v>
      </c>
      <c r="K146" s="34">
        <v>42719</v>
      </c>
      <c r="L146" s="40" t="s">
        <v>14</v>
      </c>
    </row>
    <row r="147" spans="1:12" s="24" customFormat="1" ht="60" customHeight="1" x14ac:dyDescent="0.25">
      <c r="A147" s="38" t="s">
        <v>293</v>
      </c>
      <c r="B147" s="38" t="s">
        <v>294</v>
      </c>
      <c r="C147" s="33" t="s">
        <v>167</v>
      </c>
      <c r="D147" s="38" t="s">
        <v>189</v>
      </c>
      <c r="E147" s="34">
        <v>41165</v>
      </c>
      <c r="F147" s="35">
        <v>2248612.9300000002</v>
      </c>
      <c r="G147" s="35">
        <v>1011875.8180000002</v>
      </c>
      <c r="H147" s="35">
        <v>337291.94</v>
      </c>
      <c r="I147" s="34">
        <v>41447</v>
      </c>
      <c r="J147" s="35">
        <v>1302170.5899999999</v>
      </c>
      <c r="K147" s="34">
        <v>41529</v>
      </c>
      <c r="L147" s="40" t="s">
        <v>14</v>
      </c>
    </row>
    <row r="148" spans="1:12" s="24" customFormat="1" ht="90" x14ac:dyDescent="0.25">
      <c r="A148" s="38" t="s">
        <v>166</v>
      </c>
      <c r="B148" s="38" t="s">
        <v>1116</v>
      </c>
      <c r="C148" s="33" t="s">
        <v>167</v>
      </c>
      <c r="D148" s="38"/>
      <c r="E148" s="34">
        <v>39973</v>
      </c>
      <c r="F148" s="35">
        <v>0</v>
      </c>
      <c r="G148" s="35">
        <v>0</v>
      </c>
      <c r="H148" s="35">
        <v>0</v>
      </c>
      <c r="I148" s="34">
        <v>40702</v>
      </c>
      <c r="J148" s="35">
        <v>0</v>
      </c>
      <c r="K148" s="34"/>
      <c r="L148" s="36" t="s">
        <v>152</v>
      </c>
    </row>
    <row r="149" spans="1:12" s="24" customFormat="1" ht="90" customHeight="1" x14ac:dyDescent="0.25">
      <c r="A149" s="38" t="s">
        <v>333</v>
      </c>
      <c r="B149" s="38" t="s">
        <v>334</v>
      </c>
      <c r="C149" s="33" t="s">
        <v>167</v>
      </c>
      <c r="D149" s="38" t="s">
        <v>175</v>
      </c>
      <c r="E149" s="34">
        <v>41844</v>
      </c>
      <c r="F149" s="35">
        <v>85294.75</v>
      </c>
      <c r="G149" s="35">
        <v>38382.639999999999</v>
      </c>
      <c r="H149" s="35">
        <v>12794.21</v>
      </c>
      <c r="I149" s="34">
        <v>42247</v>
      </c>
      <c r="J149" s="35">
        <f>49939.6-1113.81</f>
        <v>48825.79</v>
      </c>
      <c r="K149" s="34">
        <v>42398</v>
      </c>
      <c r="L149" s="40" t="s">
        <v>14</v>
      </c>
    </row>
    <row r="150" spans="1:12" s="26" customFormat="1" ht="45" customHeight="1" x14ac:dyDescent="0.25">
      <c r="A150" s="38" t="s">
        <v>225</v>
      </c>
      <c r="B150" s="38" t="s">
        <v>226</v>
      </c>
      <c r="C150" s="33" t="s">
        <v>167</v>
      </c>
      <c r="D150" s="38" t="s">
        <v>187</v>
      </c>
      <c r="E150" s="34">
        <v>41008</v>
      </c>
      <c r="F150" s="35">
        <v>240713.19</v>
      </c>
      <c r="G150" s="35">
        <v>108320.94</v>
      </c>
      <c r="H150" s="35">
        <v>36106.980000000003</v>
      </c>
      <c r="I150" s="34">
        <v>41191</v>
      </c>
      <c r="J150" s="35">
        <f>124732.85-8214.39-1854.17</f>
        <v>114664.29000000001</v>
      </c>
      <c r="K150" s="34">
        <v>41262</v>
      </c>
      <c r="L150" s="40" t="s">
        <v>14</v>
      </c>
    </row>
    <row r="151" spans="1:12" s="26" customFormat="1" ht="45" customHeight="1" x14ac:dyDescent="0.25">
      <c r="A151" s="38" t="s">
        <v>280</v>
      </c>
      <c r="B151" s="38" t="s">
        <v>281</v>
      </c>
      <c r="C151" s="33" t="s">
        <v>167</v>
      </c>
      <c r="D151" s="38" t="s">
        <v>175</v>
      </c>
      <c r="E151" s="34">
        <v>41148</v>
      </c>
      <c r="F151" s="35">
        <v>1775568.73</v>
      </c>
      <c r="G151" s="35">
        <v>799005.92799999984</v>
      </c>
      <c r="H151" s="35">
        <v>266335.31</v>
      </c>
      <c r="I151" s="34">
        <v>41878</v>
      </c>
      <c r="J151" s="35">
        <v>1064179.83</v>
      </c>
      <c r="K151" s="34">
        <v>41957</v>
      </c>
      <c r="L151" s="40" t="s">
        <v>14</v>
      </c>
    </row>
    <row r="152" spans="1:12" s="24" customFormat="1" ht="60" customHeight="1" x14ac:dyDescent="0.25">
      <c r="A152" s="38" t="s">
        <v>341</v>
      </c>
      <c r="B152" s="38" t="s">
        <v>342</v>
      </c>
      <c r="C152" s="33" t="s">
        <v>167</v>
      </c>
      <c r="D152" s="38" t="s">
        <v>175</v>
      </c>
      <c r="E152" s="34">
        <v>41921</v>
      </c>
      <c r="F152" s="35">
        <v>0</v>
      </c>
      <c r="G152" s="35">
        <v>0</v>
      </c>
      <c r="H152" s="35">
        <v>0</v>
      </c>
      <c r="I152" s="34">
        <v>42044</v>
      </c>
      <c r="J152" s="35">
        <v>0</v>
      </c>
      <c r="K152" s="34"/>
      <c r="L152" s="40" t="s">
        <v>152</v>
      </c>
    </row>
    <row r="153" spans="1:12" s="24" customFormat="1" ht="105" customHeight="1" x14ac:dyDescent="0.25">
      <c r="A153" s="38" t="s">
        <v>190</v>
      </c>
      <c r="B153" s="38" t="s">
        <v>191</v>
      </c>
      <c r="C153" s="33" t="s">
        <v>167</v>
      </c>
      <c r="D153" s="38" t="s">
        <v>13</v>
      </c>
      <c r="E153" s="34">
        <v>40374</v>
      </c>
      <c r="F153" s="35">
        <v>174040.34</v>
      </c>
      <c r="G153" s="35">
        <v>78318.149999999994</v>
      </c>
      <c r="H153" s="35">
        <v>26106.05</v>
      </c>
      <c r="I153" s="34">
        <v>40527</v>
      </c>
      <c r="J153" s="35">
        <v>102659.86</v>
      </c>
      <c r="K153" s="34">
        <v>40633</v>
      </c>
      <c r="L153" s="40" t="s">
        <v>14</v>
      </c>
    </row>
    <row r="154" spans="1:12" s="23" customFormat="1" ht="105" customHeight="1" x14ac:dyDescent="0.25">
      <c r="A154" s="38" t="s">
        <v>190</v>
      </c>
      <c r="B154" s="38" t="s">
        <v>249</v>
      </c>
      <c r="C154" s="33" t="s">
        <v>167</v>
      </c>
      <c r="D154" s="38" t="s">
        <v>13</v>
      </c>
      <c r="E154" s="34">
        <v>40997</v>
      </c>
      <c r="F154" s="35">
        <v>522485.02</v>
      </c>
      <c r="G154" s="35">
        <v>235118.26</v>
      </c>
      <c r="H154" s="35">
        <v>78372.75</v>
      </c>
      <c r="I154" s="34">
        <v>41658</v>
      </c>
      <c r="J154" s="35">
        <v>302965.59999999998</v>
      </c>
      <c r="K154" s="34">
        <v>41507</v>
      </c>
      <c r="L154" s="40" t="s">
        <v>14</v>
      </c>
    </row>
    <row r="155" spans="1:12" s="24" customFormat="1" ht="60" customHeight="1" x14ac:dyDescent="0.25">
      <c r="A155" s="38" t="s">
        <v>260</v>
      </c>
      <c r="B155" s="38" t="s">
        <v>261</v>
      </c>
      <c r="C155" s="33" t="s">
        <v>167</v>
      </c>
      <c r="D155" s="38" t="s">
        <v>175</v>
      </c>
      <c r="E155" s="34">
        <v>41003</v>
      </c>
      <c r="F155" s="35">
        <v>0</v>
      </c>
      <c r="G155" s="35">
        <v>0</v>
      </c>
      <c r="H155" s="35">
        <v>0</v>
      </c>
      <c r="I155" s="34">
        <v>41947</v>
      </c>
      <c r="J155" s="35">
        <v>0</v>
      </c>
      <c r="K155" s="34"/>
      <c r="L155" s="36" t="s">
        <v>152</v>
      </c>
    </row>
    <row r="156" spans="1:12" s="24" customFormat="1" ht="45" customHeight="1" x14ac:dyDescent="0.25">
      <c r="A156" s="38" t="s">
        <v>194</v>
      </c>
      <c r="B156" s="38" t="s">
        <v>195</v>
      </c>
      <c r="C156" s="33" t="s">
        <v>167</v>
      </c>
      <c r="D156" s="38" t="s">
        <v>196</v>
      </c>
      <c r="E156" s="34">
        <v>40494</v>
      </c>
      <c r="F156" s="35">
        <v>2334991.85</v>
      </c>
      <c r="G156" s="35">
        <v>1050746.33</v>
      </c>
      <c r="H156" s="35">
        <v>350248.78</v>
      </c>
      <c r="I156" s="34">
        <v>41072</v>
      </c>
      <c r="J156" s="35">
        <v>1400994.4900000002</v>
      </c>
      <c r="K156" s="34">
        <v>41103</v>
      </c>
      <c r="L156" s="40" t="s">
        <v>14</v>
      </c>
    </row>
    <row r="157" spans="1:12" s="24" customFormat="1" ht="120" customHeight="1" x14ac:dyDescent="0.25">
      <c r="A157" s="38" t="s">
        <v>325</v>
      </c>
      <c r="B157" s="38" t="s">
        <v>326</v>
      </c>
      <c r="C157" s="33" t="s">
        <v>167</v>
      </c>
      <c r="D157" s="38" t="s">
        <v>184</v>
      </c>
      <c r="E157" s="34">
        <v>41816</v>
      </c>
      <c r="F157" s="35">
        <v>3496367.0833333335</v>
      </c>
      <c r="G157" s="35">
        <v>1573365.19</v>
      </c>
      <c r="H157" s="35">
        <v>524455.06000000006</v>
      </c>
      <c r="I157" s="34">
        <v>42369</v>
      </c>
      <c r="J157" s="35">
        <f>1828849.19+268363.25</f>
        <v>2097212.44</v>
      </c>
      <c r="K157" s="34">
        <v>42541</v>
      </c>
      <c r="L157" s="40" t="s">
        <v>14</v>
      </c>
    </row>
    <row r="158" spans="1:12" s="24" customFormat="1" ht="120" customHeight="1" x14ac:dyDescent="0.25">
      <c r="A158" s="38" t="s">
        <v>231</v>
      </c>
      <c r="B158" s="38" t="s">
        <v>232</v>
      </c>
      <c r="C158" s="33" t="s">
        <v>167</v>
      </c>
      <c r="D158" s="38" t="s">
        <v>175</v>
      </c>
      <c r="E158" s="34">
        <v>40862</v>
      </c>
      <c r="F158" s="35">
        <v>0</v>
      </c>
      <c r="G158" s="35">
        <v>0</v>
      </c>
      <c r="H158" s="35">
        <v>0</v>
      </c>
      <c r="I158" s="34">
        <v>41593</v>
      </c>
      <c r="J158" s="35">
        <v>0</v>
      </c>
      <c r="K158" s="34"/>
      <c r="L158" s="40" t="s">
        <v>152</v>
      </c>
    </row>
    <row r="159" spans="1:12" s="24" customFormat="1" ht="180" customHeight="1" x14ac:dyDescent="0.25">
      <c r="A159" s="38" t="s">
        <v>329</v>
      </c>
      <c r="B159" s="38" t="s">
        <v>330</v>
      </c>
      <c r="C159" s="33" t="s">
        <v>167</v>
      </c>
      <c r="D159" s="38" t="s">
        <v>208</v>
      </c>
      <c r="E159" s="34">
        <v>41815</v>
      </c>
      <c r="F159" s="35">
        <v>0</v>
      </c>
      <c r="G159" s="35">
        <v>0</v>
      </c>
      <c r="H159" s="35">
        <v>0</v>
      </c>
      <c r="I159" s="34">
        <v>42369</v>
      </c>
      <c r="J159" s="35">
        <v>0</v>
      </c>
      <c r="K159" s="34"/>
      <c r="L159" s="40" t="s">
        <v>152</v>
      </c>
    </row>
    <row r="160" spans="1:12" s="24" customFormat="1" ht="60" x14ac:dyDescent="0.25">
      <c r="A160" s="38" t="s">
        <v>188</v>
      </c>
      <c r="B160" s="38" t="s">
        <v>1117</v>
      </c>
      <c r="C160" s="33" t="s">
        <v>167</v>
      </c>
      <c r="D160" s="38"/>
      <c r="E160" s="34">
        <v>40262</v>
      </c>
      <c r="F160" s="35">
        <v>0</v>
      </c>
      <c r="G160" s="35">
        <v>0</v>
      </c>
      <c r="H160" s="35">
        <v>0</v>
      </c>
      <c r="I160" s="34">
        <v>40780</v>
      </c>
      <c r="J160" s="35">
        <v>0</v>
      </c>
      <c r="K160" s="34"/>
      <c r="L160" s="40" t="s">
        <v>152</v>
      </c>
    </row>
    <row r="161" spans="1:12" s="24" customFormat="1" ht="90" customHeight="1" x14ac:dyDescent="0.25">
      <c r="A161" s="38" t="s">
        <v>213</v>
      </c>
      <c r="B161" s="38" t="s">
        <v>214</v>
      </c>
      <c r="C161" s="33" t="s">
        <v>167</v>
      </c>
      <c r="D161" s="38" t="s">
        <v>13</v>
      </c>
      <c r="E161" s="34">
        <v>40633</v>
      </c>
      <c r="F161" s="35">
        <v>0</v>
      </c>
      <c r="G161" s="35">
        <v>0</v>
      </c>
      <c r="H161" s="35">
        <v>0</v>
      </c>
      <c r="I161" s="34">
        <v>41363</v>
      </c>
      <c r="J161" s="35">
        <v>0</v>
      </c>
      <c r="K161" s="34"/>
      <c r="L161" s="40" t="s">
        <v>152</v>
      </c>
    </row>
    <row r="162" spans="1:12" s="24" customFormat="1" ht="90" customHeight="1" x14ac:dyDescent="0.25">
      <c r="A162" s="38" t="s">
        <v>213</v>
      </c>
      <c r="B162" s="38" t="s">
        <v>300</v>
      </c>
      <c r="C162" s="33" t="s">
        <v>167</v>
      </c>
      <c r="D162" s="38" t="s">
        <v>13</v>
      </c>
      <c r="E162" s="34">
        <v>41232</v>
      </c>
      <c r="F162" s="35">
        <v>0</v>
      </c>
      <c r="G162" s="35">
        <v>0</v>
      </c>
      <c r="H162" s="35">
        <v>0</v>
      </c>
      <c r="I162" s="34">
        <v>41962</v>
      </c>
      <c r="J162" s="35">
        <v>0</v>
      </c>
      <c r="K162" s="34"/>
      <c r="L162" s="40" t="s">
        <v>152</v>
      </c>
    </row>
    <row r="163" spans="1:12" s="24" customFormat="1" ht="75" customHeight="1" x14ac:dyDescent="0.25">
      <c r="A163" s="38" t="s">
        <v>229</v>
      </c>
      <c r="B163" s="38" t="s">
        <v>230</v>
      </c>
      <c r="C163" s="33" t="s">
        <v>167</v>
      </c>
      <c r="D163" s="38" t="s">
        <v>16</v>
      </c>
      <c r="E163" s="34">
        <v>40788</v>
      </c>
      <c r="F163" s="35">
        <v>0</v>
      </c>
      <c r="G163" s="35">
        <v>0</v>
      </c>
      <c r="H163" s="35">
        <v>0</v>
      </c>
      <c r="I163" s="34">
        <v>41519</v>
      </c>
      <c r="J163" s="35">
        <v>0</v>
      </c>
      <c r="K163" s="34"/>
      <c r="L163" s="40" t="s">
        <v>152</v>
      </c>
    </row>
    <row r="164" spans="1:12" s="24" customFormat="1" ht="120" customHeight="1" x14ac:dyDescent="0.25">
      <c r="A164" s="38" t="s">
        <v>337</v>
      </c>
      <c r="B164" s="38" t="s">
        <v>338</v>
      </c>
      <c r="C164" s="33" t="s">
        <v>167</v>
      </c>
      <c r="D164" s="38" t="s">
        <v>16</v>
      </c>
      <c r="E164" s="34">
        <v>41884</v>
      </c>
      <c r="F164" s="35">
        <v>397005.66</v>
      </c>
      <c r="G164" s="35">
        <v>178652.54</v>
      </c>
      <c r="H164" s="35">
        <v>59550.85</v>
      </c>
      <c r="I164" s="34">
        <v>42369</v>
      </c>
      <c r="J164" s="35">
        <v>238203.39</v>
      </c>
      <c r="K164" s="34">
        <v>42859</v>
      </c>
      <c r="L164" s="40" t="s">
        <v>14</v>
      </c>
    </row>
    <row r="165" spans="1:12" s="24" customFormat="1" ht="60" customHeight="1" x14ac:dyDescent="0.25">
      <c r="A165" s="38" t="s">
        <v>278</v>
      </c>
      <c r="B165" s="38" t="s">
        <v>279</v>
      </c>
      <c r="C165" s="33" t="s">
        <v>167</v>
      </c>
      <c r="D165" s="38" t="s">
        <v>175</v>
      </c>
      <c r="E165" s="34">
        <v>41143</v>
      </c>
      <c r="F165" s="35">
        <v>1133204.6000000001</v>
      </c>
      <c r="G165" s="35">
        <v>509942.07</v>
      </c>
      <c r="H165" s="35">
        <v>169980.69</v>
      </c>
      <c r="I165" s="34">
        <v>41394</v>
      </c>
      <c r="J165" s="35">
        <v>626256.78</v>
      </c>
      <c r="K165" s="34">
        <v>41526</v>
      </c>
      <c r="L165" s="40" t="s">
        <v>14</v>
      </c>
    </row>
    <row r="166" spans="1:12" s="24" customFormat="1" ht="30" customHeight="1" x14ac:dyDescent="0.25">
      <c r="A166" s="38" t="s">
        <v>219</v>
      </c>
      <c r="B166" s="38" t="s">
        <v>220</v>
      </c>
      <c r="C166" s="33" t="s">
        <v>167</v>
      </c>
      <c r="D166" s="38" t="s">
        <v>189</v>
      </c>
      <c r="E166" s="34">
        <v>40793</v>
      </c>
      <c r="F166" s="35">
        <v>913747.50692307705</v>
      </c>
      <c r="G166" s="35">
        <v>409669.69</v>
      </c>
      <c r="H166" s="35">
        <v>136556.57</v>
      </c>
      <c r="I166" s="34">
        <v>41524</v>
      </c>
      <c r="J166" s="35">
        <f>535649.68-2371.39</f>
        <v>533278.29</v>
      </c>
      <c r="K166" s="34">
        <v>41582</v>
      </c>
      <c r="L166" s="40" t="s">
        <v>14</v>
      </c>
    </row>
    <row r="167" spans="1:12" s="24" customFormat="1" ht="135" customHeight="1" x14ac:dyDescent="0.25">
      <c r="A167" s="38" t="s">
        <v>269</v>
      </c>
      <c r="B167" s="38" t="s">
        <v>270</v>
      </c>
      <c r="C167" s="33" t="s">
        <v>167</v>
      </c>
      <c r="D167" s="38" t="s">
        <v>187</v>
      </c>
      <c r="E167" s="34">
        <v>41082</v>
      </c>
      <c r="F167" s="35">
        <v>987492.98</v>
      </c>
      <c r="G167" s="35">
        <v>444371.84</v>
      </c>
      <c r="H167" s="35">
        <v>148123.95000000001</v>
      </c>
      <c r="I167" s="34">
        <v>41539</v>
      </c>
      <c r="J167" s="35">
        <v>589944.82000000007</v>
      </c>
      <c r="K167" s="34">
        <v>41619</v>
      </c>
      <c r="L167" s="40" t="s">
        <v>14</v>
      </c>
    </row>
    <row r="168" spans="1:12" s="24" customFormat="1" ht="75" customHeight="1" x14ac:dyDescent="0.25">
      <c r="A168" s="38" t="s">
        <v>173</v>
      </c>
      <c r="B168" s="38" t="s">
        <v>174</v>
      </c>
      <c r="C168" s="33" t="s">
        <v>167</v>
      </c>
      <c r="D168" s="38" t="s">
        <v>175</v>
      </c>
      <c r="E168" s="34">
        <v>40049</v>
      </c>
      <c r="F168" s="35">
        <v>2120926.38</v>
      </c>
      <c r="G168" s="35">
        <v>954416.87000000011</v>
      </c>
      <c r="H168" s="35">
        <v>318138.96000000002</v>
      </c>
      <c r="I168" s="34">
        <v>42247</v>
      </c>
      <c r="J168" s="35">
        <f>1159786.5-297058.45</f>
        <v>862728.05</v>
      </c>
      <c r="K168" s="34">
        <v>42191</v>
      </c>
      <c r="L168" s="40" t="s">
        <v>14</v>
      </c>
    </row>
    <row r="169" spans="1:12" s="24" customFormat="1" ht="75" customHeight="1" x14ac:dyDescent="0.25">
      <c r="A169" s="38" t="s">
        <v>286</v>
      </c>
      <c r="B169" s="38" t="s">
        <v>287</v>
      </c>
      <c r="C169" s="33" t="s">
        <v>167</v>
      </c>
      <c r="D169" s="38" t="s">
        <v>288</v>
      </c>
      <c r="E169" s="34">
        <v>41192</v>
      </c>
      <c r="F169" s="35">
        <v>1408205.96</v>
      </c>
      <c r="G169" s="35">
        <v>633692.67999999993</v>
      </c>
      <c r="H169" s="35">
        <v>211230.89</v>
      </c>
      <c r="I169" s="34">
        <v>41936</v>
      </c>
      <c r="J169" s="35">
        <v>844892.31</v>
      </c>
      <c r="K169" s="34">
        <v>41985</v>
      </c>
      <c r="L169" s="36" t="s">
        <v>14</v>
      </c>
    </row>
    <row r="170" spans="1:12" s="24" customFormat="1" ht="45" customHeight="1" x14ac:dyDescent="0.25">
      <c r="A170" s="38" t="s">
        <v>282</v>
      </c>
      <c r="B170" s="38" t="s">
        <v>283</v>
      </c>
      <c r="C170" s="33" t="s">
        <v>167</v>
      </c>
      <c r="D170" s="38" t="s">
        <v>16</v>
      </c>
      <c r="E170" s="34">
        <v>41113</v>
      </c>
      <c r="F170" s="35">
        <v>0</v>
      </c>
      <c r="G170" s="35">
        <v>0</v>
      </c>
      <c r="H170" s="35">
        <v>0</v>
      </c>
      <c r="I170" s="34">
        <v>41601</v>
      </c>
      <c r="J170" s="35">
        <v>0</v>
      </c>
      <c r="K170" s="34"/>
      <c r="L170" s="40" t="s">
        <v>152</v>
      </c>
    </row>
    <row r="171" spans="1:12" s="24" customFormat="1" ht="45" x14ac:dyDescent="0.25">
      <c r="A171" s="38" t="s">
        <v>178</v>
      </c>
      <c r="B171" s="38" t="s">
        <v>1118</v>
      </c>
      <c r="C171" s="33" t="s">
        <v>167</v>
      </c>
      <c r="D171" s="38"/>
      <c r="E171" s="34">
        <v>40063</v>
      </c>
      <c r="F171" s="35">
        <v>0</v>
      </c>
      <c r="G171" s="35">
        <v>0</v>
      </c>
      <c r="H171" s="35">
        <v>0</v>
      </c>
      <c r="I171" s="34">
        <v>40519</v>
      </c>
      <c r="J171" s="35">
        <v>0</v>
      </c>
      <c r="K171" s="34"/>
      <c r="L171" s="40" t="s">
        <v>152</v>
      </c>
    </row>
    <row r="172" spans="1:12" s="24" customFormat="1" ht="45" customHeight="1" x14ac:dyDescent="0.25">
      <c r="A172" s="38" t="s">
        <v>178</v>
      </c>
      <c r="B172" s="38" t="s">
        <v>243</v>
      </c>
      <c r="C172" s="33" t="s">
        <v>167</v>
      </c>
      <c r="D172" s="38" t="s">
        <v>13</v>
      </c>
      <c r="E172" s="34">
        <v>40989</v>
      </c>
      <c r="F172" s="35">
        <v>224800.13</v>
      </c>
      <c r="G172" s="35">
        <v>101160.06</v>
      </c>
      <c r="H172" s="35">
        <v>33720.019999999997</v>
      </c>
      <c r="I172" s="34">
        <v>41264</v>
      </c>
      <c r="J172" s="35">
        <v>134000.12</v>
      </c>
      <c r="K172" s="34">
        <v>41320</v>
      </c>
      <c r="L172" s="40" t="s">
        <v>14</v>
      </c>
    </row>
    <row r="173" spans="1:12" s="24" customFormat="1" ht="60" customHeight="1" x14ac:dyDescent="0.25">
      <c r="A173" s="38" t="s">
        <v>235</v>
      </c>
      <c r="B173" s="38" t="s">
        <v>236</v>
      </c>
      <c r="C173" s="33" t="s">
        <v>167</v>
      </c>
      <c r="D173" s="38" t="s">
        <v>237</v>
      </c>
      <c r="E173" s="34">
        <v>41052</v>
      </c>
      <c r="F173" s="35">
        <v>0</v>
      </c>
      <c r="G173" s="35">
        <v>0</v>
      </c>
      <c r="H173" s="35">
        <v>0</v>
      </c>
      <c r="I173" s="34">
        <v>41631</v>
      </c>
      <c r="J173" s="35">
        <v>0</v>
      </c>
      <c r="K173" s="34"/>
      <c r="L173" s="40" t="s">
        <v>152</v>
      </c>
    </row>
    <row r="174" spans="1:12" s="24" customFormat="1" ht="60" customHeight="1" x14ac:dyDescent="0.25">
      <c r="A174" s="38" t="s">
        <v>176</v>
      </c>
      <c r="B174" s="38" t="s">
        <v>177</v>
      </c>
      <c r="C174" s="33" t="s">
        <v>167</v>
      </c>
      <c r="D174" s="38" t="s">
        <v>35</v>
      </c>
      <c r="E174" s="34">
        <v>40091</v>
      </c>
      <c r="F174" s="35">
        <v>1288465.06</v>
      </c>
      <c r="G174" s="35">
        <v>579809.28000000003</v>
      </c>
      <c r="H174" s="35">
        <v>193269.76000000001</v>
      </c>
      <c r="I174" s="34">
        <v>40821</v>
      </c>
      <c r="J174" s="35">
        <v>585809.27</v>
      </c>
      <c r="K174" s="34">
        <v>40758</v>
      </c>
      <c r="L174" s="40" t="s">
        <v>14</v>
      </c>
    </row>
    <row r="175" spans="1:12" s="24" customFormat="1" ht="120" customHeight="1" x14ac:dyDescent="0.25">
      <c r="A175" s="38" t="s">
        <v>209</v>
      </c>
      <c r="B175" s="38" t="s">
        <v>210</v>
      </c>
      <c r="C175" s="33" t="s">
        <v>167</v>
      </c>
      <c r="D175" s="38" t="s">
        <v>175</v>
      </c>
      <c r="E175" s="34">
        <v>40596</v>
      </c>
      <c r="F175" s="35">
        <v>725622.24</v>
      </c>
      <c r="G175" s="35">
        <v>326530</v>
      </c>
      <c r="H175" s="35">
        <v>108843.34</v>
      </c>
      <c r="I175" s="34">
        <v>41562</v>
      </c>
      <c r="J175" s="35">
        <v>366471</v>
      </c>
      <c r="K175" s="34">
        <v>41753</v>
      </c>
      <c r="L175" s="40" t="s">
        <v>14</v>
      </c>
    </row>
    <row r="176" spans="1:12" s="24" customFormat="1" ht="150" customHeight="1" x14ac:dyDescent="0.25">
      <c r="A176" s="38" t="s">
        <v>349</v>
      </c>
      <c r="B176" s="38" t="s">
        <v>350</v>
      </c>
      <c r="C176" s="33" t="s">
        <v>167</v>
      </c>
      <c r="D176" s="38"/>
      <c r="E176" s="34">
        <v>41982</v>
      </c>
      <c r="F176" s="35">
        <v>4878708.16</v>
      </c>
      <c r="G176" s="35">
        <v>1827686.0499999998</v>
      </c>
      <c r="H176" s="35">
        <v>609228.68000000005</v>
      </c>
      <c r="I176" s="34">
        <v>42369</v>
      </c>
      <c r="J176" s="35">
        <f>1351987.21+503524.28+149620.96</f>
        <v>2005132.45</v>
      </c>
      <c r="K176" s="34">
        <v>43028</v>
      </c>
      <c r="L176" s="40" t="s">
        <v>1126</v>
      </c>
    </row>
    <row r="177" spans="1:12" s="24" customFormat="1" ht="90" customHeight="1" x14ac:dyDescent="0.25">
      <c r="A177" s="38" t="s">
        <v>179</v>
      </c>
      <c r="B177" s="38" t="s">
        <v>180</v>
      </c>
      <c r="C177" s="33" t="s">
        <v>167</v>
      </c>
      <c r="D177" s="38" t="s">
        <v>181</v>
      </c>
      <c r="E177" s="34">
        <v>40037</v>
      </c>
      <c r="F177" s="35">
        <v>618221.48</v>
      </c>
      <c r="G177" s="35">
        <v>278199.67000000004</v>
      </c>
      <c r="H177" s="35">
        <v>92733.22</v>
      </c>
      <c r="I177" s="34">
        <v>40767</v>
      </c>
      <c r="J177" s="35">
        <v>262596.92</v>
      </c>
      <c r="K177" s="34">
        <v>40849</v>
      </c>
      <c r="L177" s="40" t="s">
        <v>14</v>
      </c>
    </row>
    <row r="178" spans="1:12" s="24" customFormat="1" ht="60" customHeight="1" x14ac:dyDescent="0.25">
      <c r="A178" s="38" t="s">
        <v>179</v>
      </c>
      <c r="B178" s="38" t="s">
        <v>259</v>
      </c>
      <c r="C178" s="33" t="s">
        <v>167</v>
      </c>
      <c r="D178" s="38" t="s">
        <v>246</v>
      </c>
      <c r="E178" s="34">
        <v>41003</v>
      </c>
      <c r="F178" s="35">
        <v>239996.7</v>
      </c>
      <c r="G178" s="35">
        <v>107998.50999999998</v>
      </c>
      <c r="H178" s="35">
        <v>35999.51</v>
      </c>
      <c r="I178" s="34">
        <v>41612</v>
      </c>
      <c r="J178" s="35">
        <v>141484.07999999999</v>
      </c>
      <c r="K178" s="34">
        <v>41625</v>
      </c>
      <c r="L178" s="40" t="s">
        <v>14</v>
      </c>
    </row>
    <row r="179" spans="1:12" s="24" customFormat="1" ht="105" customHeight="1" x14ac:dyDescent="0.25">
      <c r="A179" s="38" t="s">
        <v>223</v>
      </c>
      <c r="B179" s="38" t="s">
        <v>224</v>
      </c>
      <c r="C179" s="33" t="s">
        <v>167</v>
      </c>
      <c r="D179" s="38" t="s">
        <v>187</v>
      </c>
      <c r="E179" s="34">
        <v>40716</v>
      </c>
      <c r="F179" s="35">
        <v>819359.51</v>
      </c>
      <c r="G179" s="35">
        <v>368711.78</v>
      </c>
      <c r="H179" s="35">
        <v>122903.93</v>
      </c>
      <c r="I179" s="34">
        <v>41659</v>
      </c>
      <c r="J179" s="35">
        <f>439809.94-8675.56</f>
        <v>431134.38</v>
      </c>
      <c r="K179" s="34">
        <v>41775</v>
      </c>
      <c r="L179" s="40" t="s">
        <v>14</v>
      </c>
    </row>
    <row r="180" spans="1:12" s="24" customFormat="1" ht="45" customHeight="1" x14ac:dyDescent="0.25">
      <c r="A180" s="38" t="s">
        <v>313</v>
      </c>
      <c r="B180" s="38" t="s">
        <v>314</v>
      </c>
      <c r="C180" s="33" t="s">
        <v>167</v>
      </c>
      <c r="D180" s="38" t="s">
        <v>175</v>
      </c>
      <c r="E180" s="34">
        <v>41529</v>
      </c>
      <c r="F180" s="35">
        <v>0</v>
      </c>
      <c r="G180" s="35">
        <v>0</v>
      </c>
      <c r="H180" s="35">
        <v>0</v>
      </c>
      <c r="I180" s="34">
        <v>42230</v>
      </c>
      <c r="J180" s="35">
        <v>0</v>
      </c>
      <c r="K180" s="34"/>
      <c r="L180" s="40" t="s">
        <v>152</v>
      </c>
    </row>
    <row r="181" spans="1:12" s="24" customFormat="1" ht="30" customHeight="1" x14ac:dyDescent="0.25">
      <c r="A181" s="38" t="s">
        <v>244</v>
      </c>
      <c r="B181" s="38" t="s">
        <v>245</v>
      </c>
      <c r="C181" s="33" t="s">
        <v>167</v>
      </c>
      <c r="D181" s="38" t="s">
        <v>246</v>
      </c>
      <c r="E181" s="34">
        <v>41348</v>
      </c>
      <c r="F181" s="35">
        <v>2356279.2200000002</v>
      </c>
      <c r="G181" s="35">
        <v>1060325.6499999999</v>
      </c>
      <c r="H181" s="35">
        <v>353441.88</v>
      </c>
      <c r="I181" s="34">
        <v>41927</v>
      </c>
      <c r="J181" s="35">
        <f>1413767.32-35000-35688.37-723.68</f>
        <v>1342355.27</v>
      </c>
      <c r="K181" s="34">
        <v>41962</v>
      </c>
      <c r="L181" s="40" t="s">
        <v>14</v>
      </c>
    </row>
    <row r="182" spans="1:12" s="24" customFormat="1" ht="105" customHeight="1" x14ac:dyDescent="0.25">
      <c r="A182" s="38" t="s">
        <v>217</v>
      </c>
      <c r="B182" s="38" t="s">
        <v>218</v>
      </c>
      <c r="C182" s="33" t="s">
        <v>167</v>
      </c>
      <c r="D182" s="38" t="s">
        <v>187</v>
      </c>
      <c r="E182" s="34">
        <v>40702</v>
      </c>
      <c r="F182" s="35">
        <v>0</v>
      </c>
      <c r="G182" s="35">
        <v>0</v>
      </c>
      <c r="H182" s="35">
        <v>0</v>
      </c>
      <c r="I182" s="34">
        <v>41282</v>
      </c>
      <c r="J182" s="35">
        <v>0</v>
      </c>
      <c r="K182" s="34"/>
      <c r="L182" s="40" t="s">
        <v>152</v>
      </c>
    </row>
    <row r="183" spans="1:12" s="24" customFormat="1" ht="90" customHeight="1" x14ac:dyDescent="0.25">
      <c r="A183" s="38" t="s">
        <v>192</v>
      </c>
      <c r="B183" s="38" t="s">
        <v>193</v>
      </c>
      <c r="C183" s="33" t="s">
        <v>167</v>
      </c>
      <c r="D183" s="38" t="s">
        <v>35</v>
      </c>
      <c r="E183" s="34">
        <v>40361</v>
      </c>
      <c r="F183" s="35">
        <v>3140653.52</v>
      </c>
      <c r="G183" s="35">
        <v>1413294.0800000001</v>
      </c>
      <c r="H183" s="35">
        <v>471098.03</v>
      </c>
      <c r="I183" s="34">
        <v>41092</v>
      </c>
      <c r="J183" s="35">
        <v>1872632.72</v>
      </c>
      <c r="K183" s="34">
        <v>41061</v>
      </c>
      <c r="L183" s="40" t="s">
        <v>14</v>
      </c>
    </row>
    <row r="184" spans="1:12" s="24" customFormat="1" ht="105" customHeight="1" x14ac:dyDescent="0.25">
      <c r="A184" s="38" t="s">
        <v>192</v>
      </c>
      <c r="B184" s="38" t="s">
        <v>295</v>
      </c>
      <c r="C184" s="33" t="s">
        <v>167</v>
      </c>
      <c r="D184" s="38" t="s">
        <v>35</v>
      </c>
      <c r="E184" s="34">
        <v>41179</v>
      </c>
      <c r="F184" s="35">
        <v>3198392.99</v>
      </c>
      <c r="G184" s="35">
        <v>1439276.84</v>
      </c>
      <c r="H184" s="35">
        <v>479758.95</v>
      </c>
      <c r="I184" s="34">
        <v>41909</v>
      </c>
      <c r="J184" s="35">
        <v>1864296.34</v>
      </c>
      <c r="K184" s="34">
        <v>41971</v>
      </c>
      <c r="L184" s="40" t="s">
        <v>14</v>
      </c>
    </row>
    <row r="185" spans="1:12" s="24" customFormat="1" ht="60" customHeight="1" x14ac:dyDescent="0.25">
      <c r="A185" s="38" t="s">
        <v>171</v>
      </c>
      <c r="B185" s="38" t="s">
        <v>172</v>
      </c>
      <c r="C185" s="33" t="s">
        <v>167</v>
      </c>
      <c r="D185" s="38" t="s">
        <v>35</v>
      </c>
      <c r="E185" s="34">
        <v>40043</v>
      </c>
      <c r="F185" s="35">
        <v>983778.55</v>
      </c>
      <c r="G185" s="35">
        <v>442700.35</v>
      </c>
      <c r="H185" s="35">
        <v>147566.78</v>
      </c>
      <c r="I185" s="34">
        <v>40359</v>
      </c>
      <c r="J185" s="35">
        <f>571865.92-25733.97-6579.15</f>
        <v>539552.80000000005</v>
      </c>
      <c r="K185" s="34">
        <v>40514</v>
      </c>
      <c r="L185" s="40" t="s">
        <v>14</v>
      </c>
    </row>
    <row r="186" spans="1:12" s="24" customFormat="1" ht="90" customHeight="1" x14ac:dyDescent="0.25">
      <c r="A186" s="38" t="s">
        <v>171</v>
      </c>
      <c r="B186" s="38" t="s">
        <v>247</v>
      </c>
      <c r="C186" s="33" t="s">
        <v>167</v>
      </c>
      <c r="D186" s="38" t="s">
        <v>35</v>
      </c>
      <c r="E186" s="34">
        <v>40938</v>
      </c>
      <c r="F186" s="35">
        <v>1368838.45</v>
      </c>
      <c r="G186" s="35">
        <v>615977.29999999993</v>
      </c>
      <c r="H186" s="35">
        <v>205325.77</v>
      </c>
      <c r="I186" s="34">
        <v>41608</v>
      </c>
      <c r="J186" s="35">
        <v>739233.63</v>
      </c>
      <c r="K186" s="34">
        <v>41629</v>
      </c>
      <c r="L186" s="40" t="s">
        <v>14</v>
      </c>
    </row>
    <row r="187" spans="1:12" s="24" customFormat="1" ht="75" customHeight="1" x14ac:dyDescent="0.25">
      <c r="A187" s="38" t="s">
        <v>271</v>
      </c>
      <c r="B187" s="38" t="s">
        <v>272</v>
      </c>
      <c r="C187" s="33" t="s">
        <v>167</v>
      </c>
      <c r="D187" s="38" t="s">
        <v>35</v>
      </c>
      <c r="E187" s="34">
        <v>41061</v>
      </c>
      <c r="F187" s="35">
        <v>2650947.86</v>
      </c>
      <c r="G187" s="35">
        <v>1192926.54</v>
      </c>
      <c r="H187" s="35">
        <v>397642.18</v>
      </c>
      <c r="I187" s="34">
        <v>41791</v>
      </c>
      <c r="J187" s="35">
        <v>1564055.68</v>
      </c>
      <c r="K187" s="34">
        <v>41870</v>
      </c>
      <c r="L187" s="40" t="s">
        <v>14</v>
      </c>
    </row>
    <row r="188" spans="1:12" s="24" customFormat="1" ht="45" customHeight="1" x14ac:dyDescent="0.25">
      <c r="A188" s="38" t="s">
        <v>211</v>
      </c>
      <c r="B188" s="38" t="s">
        <v>212</v>
      </c>
      <c r="C188" s="33" t="s">
        <v>167</v>
      </c>
      <c r="D188" s="38" t="s">
        <v>13</v>
      </c>
      <c r="E188" s="34">
        <v>40590</v>
      </c>
      <c r="F188" s="35">
        <v>138272.09</v>
      </c>
      <c r="G188" s="35">
        <v>62222.44</v>
      </c>
      <c r="H188" s="35">
        <v>20740.810000000001</v>
      </c>
      <c r="I188" s="34">
        <v>40771</v>
      </c>
      <c r="J188" s="35">
        <v>82883.199999999997</v>
      </c>
      <c r="K188" s="34">
        <v>40758</v>
      </c>
      <c r="L188" s="40" t="s">
        <v>14</v>
      </c>
    </row>
    <row r="189" spans="1:12" s="24" customFormat="1" ht="90" customHeight="1" x14ac:dyDescent="0.25">
      <c r="A189" s="38" t="s">
        <v>211</v>
      </c>
      <c r="B189" s="38" t="s">
        <v>248</v>
      </c>
      <c r="C189" s="33" t="s">
        <v>167</v>
      </c>
      <c r="D189" s="38" t="s">
        <v>13</v>
      </c>
      <c r="E189" s="34">
        <v>40987</v>
      </c>
      <c r="F189" s="35">
        <v>231786</v>
      </c>
      <c r="G189" s="35">
        <v>104303.70000000001</v>
      </c>
      <c r="H189" s="35">
        <v>34767.9</v>
      </c>
      <c r="I189" s="34">
        <v>41262</v>
      </c>
      <c r="J189" s="35">
        <f>138993.6-7142.72</f>
        <v>131850.88</v>
      </c>
      <c r="K189" s="34">
        <v>41345</v>
      </c>
      <c r="L189" s="40" t="s">
        <v>14</v>
      </c>
    </row>
    <row r="190" spans="1:12" s="24" customFormat="1" ht="45" customHeight="1" x14ac:dyDescent="0.25">
      <c r="A190" s="38" t="s">
        <v>296</v>
      </c>
      <c r="B190" s="38" t="s">
        <v>297</v>
      </c>
      <c r="C190" s="33" t="s">
        <v>167</v>
      </c>
      <c r="D190" s="38" t="s">
        <v>16</v>
      </c>
      <c r="E190" s="34">
        <v>41264</v>
      </c>
      <c r="F190" s="35">
        <v>0</v>
      </c>
      <c r="G190" s="35">
        <v>0</v>
      </c>
      <c r="H190" s="35">
        <v>0</v>
      </c>
      <c r="I190" s="34">
        <v>41973</v>
      </c>
      <c r="J190" s="35">
        <v>0</v>
      </c>
      <c r="K190" s="34"/>
      <c r="L190" s="40" t="s">
        <v>152</v>
      </c>
    </row>
    <row r="191" spans="1:12" s="24" customFormat="1" ht="45" customHeight="1" x14ac:dyDescent="0.25">
      <c r="A191" s="38" t="s">
        <v>252</v>
      </c>
      <c r="B191" s="38" t="s">
        <v>253</v>
      </c>
      <c r="C191" s="33" t="s">
        <v>167</v>
      </c>
      <c r="D191" s="38" t="s">
        <v>13</v>
      </c>
      <c r="E191" s="34">
        <v>41005</v>
      </c>
      <c r="F191" s="35">
        <v>2156481.12</v>
      </c>
      <c r="G191" s="35">
        <v>970416.5</v>
      </c>
      <c r="H191" s="35">
        <v>323472.17</v>
      </c>
      <c r="I191" s="34">
        <v>41735</v>
      </c>
      <c r="J191" s="35">
        <v>1253492.74</v>
      </c>
      <c r="K191" s="34">
        <v>41855</v>
      </c>
      <c r="L191" s="40" t="s">
        <v>14</v>
      </c>
    </row>
    <row r="192" spans="1:12" s="24" customFormat="1" ht="30" customHeight="1" x14ac:dyDescent="0.25">
      <c r="A192" s="38" t="s">
        <v>345</v>
      </c>
      <c r="B192" s="38" t="s">
        <v>346</v>
      </c>
      <c r="C192" s="33" t="s">
        <v>167</v>
      </c>
      <c r="D192" s="38" t="s">
        <v>175</v>
      </c>
      <c r="E192" s="34">
        <v>41935</v>
      </c>
      <c r="F192" s="35">
        <v>0</v>
      </c>
      <c r="G192" s="35">
        <v>0</v>
      </c>
      <c r="H192" s="35">
        <v>0</v>
      </c>
      <c r="I192" s="34">
        <v>42369</v>
      </c>
      <c r="J192" s="35">
        <v>0</v>
      </c>
      <c r="K192" s="34"/>
      <c r="L192" s="40" t="s">
        <v>152</v>
      </c>
    </row>
    <row r="193" spans="1:12" s="24" customFormat="1" ht="150" customHeight="1" x14ac:dyDescent="0.25">
      <c r="A193" s="38" t="s">
        <v>347</v>
      </c>
      <c r="B193" s="38" t="s">
        <v>348</v>
      </c>
      <c r="C193" s="33" t="s">
        <v>167</v>
      </c>
      <c r="D193" s="38" t="s">
        <v>170</v>
      </c>
      <c r="E193" s="34">
        <v>41968</v>
      </c>
      <c r="F193" s="35">
        <v>0</v>
      </c>
      <c r="G193" s="35">
        <v>0</v>
      </c>
      <c r="H193" s="35">
        <v>0</v>
      </c>
      <c r="I193" s="34">
        <v>42247</v>
      </c>
      <c r="J193" s="35">
        <v>0</v>
      </c>
      <c r="K193" s="34"/>
      <c r="L193" s="40" t="s">
        <v>152</v>
      </c>
    </row>
    <row r="194" spans="1:12" s="24" customFormat="1" ht="60" customHeight="1" x14ac:dyDescent="0.25">
      <c r="A194" s="38" t="s">
        <v>185</v>
      </c>
      <c r="B194" s="38" t="s">
        <v>186</v>
      </c>
      <c r="C194" s="33" t="s">
        <v>167</v>
      </c>
      <c r="D194" s="38" t="s">
        <v>187</v>
      </c>
      <c r="E194" s="34">
        <v>40430</v>
      </c>
      <c r="F194" s="35">
        <v>440769.88</v>
      </c>
      <c r="G194" s="35">
        <v>198346.45</v>
      </c>
      <c r="H194" s="35">
        <v>66115.48</v>
      </c>
      <c r="I194" s="34">
        <v>40633</v>
      </c>
      <c r="J194" s="35">
        <v>242761.41</v>
      </c>
      <c r="K194" s="34">
        <v>41298</v>
      </c>
      <c r="L194" s="40" t="s">
        <v>14</v>
      </c>
    </row>
    <row r="195" spans="1:12" s="24" customFormat="1" ht="75" customHeight="1" x14ac:dyDescent="0.25">
      <c r="A195" s="38" t="s">
        <v>331</v>
      </c>
      <c r="B195" s="38" t="s">
        <v>332</v>
      </c>
      <c r="C195" s="33" t="s">
        <v>167</v>
      </c>
      <c r="D195" s="38" t="s">
        <v>189</v>
      </c>
      <c r="E195" s="34">
        <v>41838</v>
      </c>
      <c r="F195" s="35">
        <v>3645726.66</v>
      </c>
      <c r="G195" s="35">
        <v>1640577</v>
      </c>
      <c r="H195" s="35">
        <v>546859</v>
      </c>
      <c r="I195" s="34">
        <v>42247</v>
      </c>
      <c r="J195" s="35">
        <v>2187436</v>
      </c>
      <c r="K195" s="34">
        <v>42398</v>
      </c>
      <c r="L195" s="40" t="s">
        <v>14</v>
      </c>
    </row>
    <row r="196" spans="1:12" s="24" customFormat="1" ht="45" customHeight="1" x14ac:dyDescent="0.25">
      <c r="A196" s="38" t="s">
        <v>262</v>
      </c>
      <c r="B196" s="38" t="s">
        <v>263</v>
      </c>
      <c r="C196" s="33" t="s">
        <v>167</v>
      </c>
      <c r="D196" s="38" t="s">
        <v>237</v>
      </c>
      <c r="E196" s="34">
        <v>41010</v>
      </c>
      <c r="F196" s="35">
        <v>0</v>
      </c>
      <c r="G196" s="35">
        <v>0</v>
      </c>
      <c r="H196" s="35">
        <v>0</v>
      </c>
      <c r="I196" s="34">
        <v>41740</v>
      </c>
      <c r="J196" s="35">
        <v>380829.51999999996</v>
      </c>
      <c r="K196" s="34"/>
      <c r="L196" s="40" t="s">
        <v>152</v>
      </c>
    </row>
    <row r="197" spans="1:12" s="24" customFormat="1" ht="45" customHeight="1" x14ac:dyDescent="0.25">
      <c r="A197" s="38" t="s">
        <v>241</v>
      </c>
      <c r="B197" s="38" t="s">
        <v>242</v>
      </c>
      <c r="C197" s="33" t="s">
        <v>167</v>
      </c>
      <c r="D197" s="38" t="s">
        <v>13</v>
      </c>
      <c r="E197" s="34">
        <v>40877</v>
      </c>
      <c r="F197" s="35">
        <v>1752341.24</v>
      </c>
      <c r="G197" s="35">
        <v>788553.55</v>
      </c>
      <c r="H197" s="35">
        <v>262851.19</v>
      </c>
      <c r="I197" s="34">
        <v>41608</v>
      </c>
      <c r="J197" s="35">
        <v>1051404.73</v>
      </c>
      <c r="K197" s="34">
        <v>41625</v>
      </c>
      <c r="L197" s="38" t="s">
        <v>14</v>
      </c>
    </row>
    <row r="198" spans="1:12" s="24" customFormat="1" ht="165" customHeight="1" x14ac:dyDescent="0.25">
      <c r="A198" s="38" t="s">
        <v>319</v>
      </c>
      <c r="B198" s="38" t="s">
        <v>320</v>
      </c>
      <c r="C198" s="33" t="s">
        <v>167</v>
      </c>
      <c r="D198" s="38" t="s">
        <v>35</v>
      </c>
      <c r="E198" s="34">
        <v>41586</v>
      </c>
      <c r="F198" s="35">
        <v>0</v>
      </c>
      <c r="G198" s="35">
        <v>0</v>
      </c>
      <c r="H198" s="35">
        <v>0</v>
      </c>
      <c r="I198" s="34">
        <v>42017</v>
      </c>
      <c r="J198" s="35">
        <v>0</v>
      </c>
      <c r="K198" s="34"/>
      <c r="L198" s="38" t="s">
        <v>152</v>
      </c>
    </row>
    <row r="199" spans="1:12" s="24" customFormat="1" ht="60" customHeight="1" x14ac:dyDescent="0.25">
      <c r="A199" s="38" t="s">
        <v>289</v>
      </c>
      <c r="B199" s="38" t="s">
        <v>290</v>
      </c>
      <c r="C199" s="33" t="s">
        <v>167</v>
      </c>
      <c r="D199" s="38" t="s">
        <v>175</v>
      </c>
      <c r="E199" s="34">
        <v>41151</v>
      </c>
      <c r="F199" s="35">
        <v>2258697.2400000002</v>
      </c>
      <c r="G199" s="35">
        <v>1016413.75</v>
      </c>
      <c r="H199" s="35">
        <v>338804.59</v>
      </c>
      <c r="I199" s="34">
        <v>41698</v>
      </c>
      <c r="J199" s="35">
        <v>1334242.8799999999</v>
      </c>
      <c r="K199" s="34">
        <v>41729</v>
      </c>
      <c r="L199" s="38" t="s">
        <v>14</v>
      </c>
    </row>
    <row r="200" spans="1:12" s="24" customFormat="1" ht="75" customHeight="1" x14ac:dyDescent="0.25">
      <c r="A200" s="38" t="s">
        <v>204</v>
      </c>
      <c r="B200" s="38" t="s">
        <v>353</v>
      </c>
      <c r="C200" s="33" t="s">
        <v>352</v>
      </c>
      <c r="D200" s="38" t="s">
        <v>175</v>
      </c>
      <c r="E200" s="34">
        <v>41199</v>
      </c>
      <c r="F200" s="35">
        <v>0</v>
      </c>
      <c r="G200" s="35">
        <v>0</v>
      </c>
      <c r="H200" s="35">
        <v>0</v>
      </c>
      <c r="I200" s="34">
        <v>42247</v>
      </c>
      <c r="J200" s="35">
        <v>0</v>
      </c>
      <c r="K200" s="34"/>
      <c r="L200" s="38" t="s">
        <v>152</v>
      </c>
    </row>
    <row r="201" spans="1:12" s="24" customFormat="1" ht="75" customHeight="1" x14ac:dyDescent="0.25">
      <c r="A201" s="38" t="s">
        <v>916</v>
      </c>
      <c r="B201" s="38" t="s">
        <v>351</v>
      </c>
      <c r="C201" s="33" t="s">
        <v>352</v>
      </c>
      <c r="D201" s="38" t="s">
        <v>189</v>
      </c>
      <c r="E201" s="34">
        <v>41169</v>
      </c>
      <c r="F201" s="35">
        <v>76281.429999999993</v>
      </c>
      <c r="G201" s="35">
        <v>57211.069999999992</v>
      </c>
      <c r="H201" s="35">
        <v>19070.36</v>
      </c>
      <c r="I201" s="34">
        <v>42247</v>
      </c>
      <c r="J201" s="35">
        <f>41357.49+16630.46</f>
        <v>57987.95</v>
      </c>
      <c r="K201" s="34">
        <v>42803</v>
      </c>
      <c r="L201" s="38" t="s">
        <v>59</v>
      </c>
    </row>
    <row r="202" spans="1:12" s="24" customFormat="1" ht="75" customHeight="1" x14ac:dyDescent="0.25">
      <c r="A202" s="38" t="s">
        <v>305</v>
      </c>
      <c r="B202" s="38" t="s">
        <v>371</v>
      </c>
      <c r="C202" s="33" t="s">
        <v>356</v>
      </c>
      <c r="D202" s="38" t="s">
        <v>277</v>
      </c>
      <c r="E202" s="34">
        <v>41533</v>
      </c>
      <c r="F202" s="35">
        <v>2248711.89</v>
      </c>
      <c r="G202" s="35">
        <v>1011920.3499999999</v>
      </c>
      <c r="H202" s="35">
        <v>337306.78</v>
      </c>
      <c r="I202" s="34">
        <v>42263</v>
      </c>
      <c r="J202" s="35">
        <f>1257315.99-314.3</f>
        <v>1257001.69</v>
      </c>
      <c r="K202" s="34">
        <v>42350</v>
      </c>
      <c r="L202" s="38" t="s">
        <v>14</v>
      </c>
    </row>
    <row r="203" spans="1:12" s="23" customFormat="1" ht="30" customHeight="1" x14ac:dyDescent="0.25">
      <c r="A203" s="38" t="s">
        <v>373</v>
      </c>
      <c r="B203" s="38" t="s">
        <v>374</v>
      </c>
      <c r="C203" s="33" t="s">
        <v>356</v>
      </c>
      <c r="D203" s="38" t="s">
        <v>312</v>
      </c>
      <c r="E203" s="34">
        <v>41752</v>
      </c>
      <c r="F203" s="35">
        <v>1706460.11</v>
      </c>
      <c r="G203" s="35">
        <v>767907.04999999993</v>
      </c>
      <c r="H203" s="35">
        <v>255969.02</v>
      </c>
      <c r="I203" s="34">
        <v>42247</v>
      </c>
      <c r="J203" s="35">
        <v>1009435.08</v>
      </c>
      <c r="K203" s="34">
        <v>42320</v>
      </c>
      <c r="L203" s="38" t="s">
        <v>14</v>
      </c>
    </row>
    <row r="204" spans="1:12" s="24" customFormat="1" ht="120" customHeight="1" x14ac:dyDescent="0.25">
      <c r="A204" s="38" t="s">
        <v>335</v>
      </c>
      <c r="B204" s="38" t="s">
        <v>382</v>
      </c>
      <c r="C204" s="33" t="s">
        <v>356</v>
      </c>
      <c r="D204" s="38" t="s">
        <v>175</v>
      </c>
      <c r="E204" s="34">
        <v>41919</v>
      </c>
      <c r="F204" s="35">
        <v>0</v>
      </c>
      <c r="G204" s="35">
        <v>0</v>
      </c>
      <c r="H204" s="35">
        <v>0</v>
      </c>
      <c r="I204" s="34">
        <v>42247</v>
      </c>
      <c r="J204" s="35">
        <v>0</v>
      </c>
      <c r="K204" s="34"/>
      <c r="L204" s="40" t="s">
        <v>152</v>
      </c>
    </row>
    <row r="205" spans="1:12" s="24" customFormat="1" ht="90" x14ac:dyDescent="0.25">
      <c r="A205" s="38" t="s">
        <v>327</v>
      </c>
      <c r="B205" s="38" t="s">
        <v>375</v>
      </c>
      <c r="C205" s="33" t="s">
        <v>356</v>
      </c>
      <c r="D205" s="38" t="s">
        <v>175</v>
      </c>
      <c r="E205" s="34">
        <v>41779</v>
      </c>
      <c r="F205" s="35">
        <v>1655393.86</v>
      </c>
      <c r="G205" s="35">
        <v>744927.24</v>
      </c>
      <c r="H205" s="35">
        <v>248309.08</v>
      </c>
      <c r="I205" s="34">
        <v>42247</v>
      </c>
      <c r="J205" s="35">
        <v>787704.94</v>
      </c>
      <c r="K205" s="34">
        <v>42360</v>
      </c>
      <c r="L205" s="40" t="s">
        <v>14</v>
      </c>
    </row>
    <row r="206" spans="1:12" s="23" customFormat="1" ht="75" customHeight="1" x14ac:dyDescent="0.25">
      <c r="A206" s="38" t="s">
        <v>362</v>
      </c>
      <c r="B206" s="38" t="s">
        <v>363</v>
      </c>
      <c r="C206" s="33" t="s">
        <v>356</v>
      </c>
      <c r="D206" s="38" t="s">
        <v>175</v>
      </c>
      <c r="E206" s="34">
        <v>41008</v>
      </c>
      <c r="F206" s="35">
        <v>2627776.91</v>
      </c>
      <c r="G206" s="35">
        <v>1182499.6099999999</v>
      </c>
      <c r="H206" s="35">
        <v>394166.54</v>
      </c>
      <c r="I206" s="34">
        <v>41526</v>
      </c>
      <c r="J206" s="35">
        <v>1376907.74</v>
      </c>
      <c r="K206" s="34">
        <v>41629</v>
      </c>
      <c r="L206" s="40" t="s">
        <v>14</v>
      </c>
    </row>
    <row r="207" spans="1:12" s="23" customFormat="1" ht="75" customHeight="1" x14ac:dyDescent="0.25">
      <c r="A207" s="38" t="s">
        <v>98</v>
      </c>
      <c r="B207" s="38" t="s">
        <v>381</v>
      </c>
      <c r="C207" s="33" t="s">
        <v>356</v>
      </c>
      <c r="D207" s="38" t="s">
        <v>16</v>
      </c>
      <c r="E207" s="34">
        <v>41835</v>
      </c>
      <c r="F207" s="35">
        <v>1053575.08</v>
      </c>
      <c r="G207" s="35">
        <v>474108.80999999994</v>
      </c>
      <c r="H207" s="35">
        <v>158036.26999999999</v>
      </c>
      <c r="I207" s="34">
        <v>42247</v>
      </c>
      <c r="J207" s="35">
        <f>632145.07-42177.3</f>
        <v>589967.7699999999</v>
      </c>
      <c r="K207" s="34">
        <v>42334</v>
      </c>
      <c r="L207" s="40" t="s">
        <v>14</v>
      </c>
    </row>
    <row r="208" spans="1:12" s="23" customFormat="1" ht="75" customHeight="1" x14ac:dyDescent="0.25">
      <c r="A208" s="38" t="s">
        <v>160</v>
      </c>
      <c r="B208" s="38" t="s">
        <v>917</v>
      </c>
      <c r="C208" s="33" t="s">
        <v>356</v>
      </c>
      <c r="D208" s="38" t="s">
        <v>13</v>
      </c>
      <c r="E208" s="34">
        <v>41094</v>
      </c>
      <c r="F208" s="35">
        <v>748854.95</v>
      </c>
      <c r="G208" s="35">
        <v>336984.73000000004</v>
      </c>
      <c r="H208" s="35">
        <v>112328.24</v>
      </c>
      <c r="I208" s="34">
        <v>41263</v>
      </c>
      <c r="J208" s="35">
        <v>449312.97</v>
      </c>
      <c r="K208" s="34">
        <v>41262</v>
      </c>
      <c r="L208" s="40" t="s">
        <v>14</v>
      </c>
    </row>
    <row r="209" spans="1:12" s="23" customFormat="1" ht="45" customHeight="1" x14ac:dyDescent="0.25">
      <c r="A209" s="38" t="s">
        <v>160</v>
      </c>
      <c r="B209" s="38" t="s">
        <v>380</v>
      </c>
      <c r="C209" s="33" t="s">
        <v>356</v>
      </c>
      <c r="D209" s="38" t="s">
        <v>13</v>
      </c>
      <c r="E209" s="34">
        <v>41834</v>
      </c>
      <c r="F209" s="35">
        <v>43639.35</v>
      </c>
      <c r="G209" s="35">
        <v>19637.71</v>
      </c>
      <c r="H209" s="35">
        <v>6545.9</v>
      </c>
      <c r="I209" s="34">
        <v>42028</v>
      </c>
      <c r="J209" s="35">
        <v>20328</v>
      </c>
      <c r="K209" s="34">
        <v>41985</v>
      </c>
      <c r="L209" s="40" t="s">
        <v>14</v>
      </c>
    </row>
    <row r="210" spans="1:12" s="23" customFormat="1" ht="120" customHeight="1" x14ac:dyDescent="0.25">
      <c r="A210" s="38" t="s">
        <v>354</v>
      </c>
      <c r="B210" s="38" t="s">
        <v>355</v>
      </c>
      <c r="C210" s="33" t="s">
        <v>356</v>
      </c>
      <c r="D210" s="38" t="s">
        <v>16</v>
      </c>
      <c r="E210" s="34">
        <v>40533</v>
      </c>
      <c r="F210" s="35">
        <v>507086.3</v>
      </c>
      <c r="G210" s="35">
        <v>228188.83000000002</v>
      </c>
      <c r="H210" s="35">
        <v>76062.95</v>
      </c>
      <c r="I210" s="34">
        <v>40898</v>
      </c>
      <c r="J210" s="35">
        <v>302822.87</v>
      </c>
      <c r="K210" s="34">
        <v>40924</v>
      </c>
      <c r="L210" s="40" t="s">
        <v>14</v>
      </c>
    </row>
    <row r="211" spans="1:12" s="23" customFormat="1" ht="105" customHeight="1" x14ac:dyDescent="0.25">
      <c r="A211" s="38" t="s">
        <v>354</v>
      </c>
      <c r="B211" s="38" t="s">
        <v>372</v>
      </c>
      <c r="C211" s="33" t="s">
        <v>356</v>
      </c>
      <c r="D211" s="38" t="s">
        <v>16</v>
      </c>
      <c r="E211" s="34">
        <v>41533</v>
      </c>
      <c r="F211" s="35">
        <v>209921.96</v>
      </c>
      <c r="G211" s="35">
        <v>94464.87999999999</v>
      </c>
      <c r="H211" s="35">
        <v>31488.3</v>
      </c>
      <c r="I211" s="34">
        <v>41926</v>
      </c>
      <c r="J211" s="35">
        <v>125953.15</v>
      </c>
      <c r="K211" s="34">
        <v>41985</v>
      </c>
      <c r="L211" s="40" t="s">
        <v>14</v>
      </c>
    </row>
    <row r="212" spans="1:12" s="23" customFormat="1" ht="90" customHeight="1" x14ac:dyDescent="0.25">
      <c r="A212" s="38" t="s">
        <v>339</v>
      </c>
      <c r="B212" s="38" t="s">
        <v>376</v>
      </c>
      <c r="C212" s="33" t="s">
        <v>356</v>
      </c>
      <c r="D212" s="38" t="s">
        <v>175</v>
      </c>
      <c r="E212" s="34">
        <v>41817</v>
      </c>
      <c r="F212" s="35">
        <v>1496466.69</v>
      </c>
      <c r="G212" s="35">
        <v>673410.01</v>
      </c>
      <c r="H212" s="35">
        <v>224470</v>
      </c>
      <c r="I212" s="34">
        <v>42247</v>
      </c>
      <c r="J212" s="35">
        <v>804301.11</v>
      </c>
      <c r="K212" s="34">
        <v>42356</v>
      </c>
      <c r="L212" s="40" t="s">
        <v>14</v>
      </c>
    </row>
    <row r="213" spans="1:12" s="23" customFormat="1" ht="60" customHeight="1" x14ac:dyDescent="0.25">
      <c r="A213" s="38" t="s">
        <v>357</v>
      </c>
      <c r="B213" s="38" t="s">
        <v>358</v>
      </c>
      <c r="C213" s="33" t="s">
        <v>356</v>
      </c>
      <c r="D213" s="38" t="s">
        <v>13</v>
      </c>
      <c r="E213" s="34">
        <v>40942</v>
      </c>
      <c r="F213" s="35">
        <v>0</v>
      </c>
      <c r="G213" s="35">
        <v>4.638422979041934E-11</v>
      </c>
      <c r="H213" s="35">
        <v>0</v>
      </c>
      <c r="I213" s="34">
        <v>41874</v>
      </c>
      <c r="J213" s="35">
        <v>430090.57</v>
      </c>
      <c r="K213" s="34"/>
      <c r="L213" s="40" t="s">
        <v>152</v>
      </c>
    </row>
    <row r="214" spans="1:12" s="23" customFormat="1" ht="60" customHeight="1" x14ac:dyDescent="0.25">
      <c r="A214" s="38" t="s">
        <v>359</v>
      </c>
      <c r="B214" s="38" t="s">
        <v>360</v>
      </c>
      <c r="C214" s="33" t="s">
        <v>356</v>
      </c>
      <c r="D214" s="38" t="s">
        <v>361</v>
      </c>
      <c r="E214" s="34">
        <v>41010</v>
      </c>
      <c r="F214" s="35">
        <v>2529753.87</v>
      </c>
      <c r="G214" s="35">
        <v>1138389.24</v>
      </c>
      <c r="H214" s="35">
        <v>379463.08</v>
      </c>
      <c r="I214" s="34">
        <v>41497</v>
      </c>
      <c r="J214" s="35">
        <f>1478811.79-15040</f>
        <v>1463771.79</v>
      </c>
      <c r="K214" s="34">
        <v>41607</v>
      </c>
      <c r="L214" s="40" t="s">
        <v>14</v>
      </c>
    </row>
    <row r="215" spans="1:12" s="23" customFormat="1" ht="60" customHeight="1" x14ac:dyDescent="0.25">
      <c r="A215" s="38" t="s">
        <v>278</v>
      </c>
      <c r="B215" s="38" t="s">
        <v>366</v>
      </c>
      <c r="C215" s="33" t="s">
        <v>356</v>
      </c>
      <c r="D215" s="38" t="s">
        <v>175</v>
      </c>
      <c r="E215" s="34">
        <v>41151</v>
      </c>
      <c r="F215" s="35">
        <v>658417.19999999995</v>
      </c>
      <c r="G215" s="35">
        <v>248226.82</v>
      </c>
      <c r="H215" s="35">
        <v>82742.27</v>
      </c>
      <c r="I215" s="34">
        <v>41547</v>
      </c>
      <c r="J215" s="35">
        <v>279324.67</v>
      </c>
      <c r="K215" s="34">
        <v>41656</v>
      </c>
      <c r="L215" s="40" t="s">
        <v>14</v>
      </c>
    </row>
    <row r="216" spans="1:12" s="23" customFormat="1" ht="60" customHeight="1" x14ac:dyDescent="0.25">
      <c r="A216" s="38" t="s">
        <v>364</v>
      </c>
      <c r="B216" s="38" t="s">
        <v>365</v>
      </c>
      <c r="C216" s="33" t="s">
        <v>356</v>
      </c>
      <c r="D216" s="38" t="s">
        <v>246</v>
      </c>
      <c r="E216" s="34">
        <v>41058</v>
      </c>
      <c r="F216" s="35">
        <v>422027.01</v>
      </c>
      <c r="G216" s="35">
        <v>189912.15999999997</v>
      </c>
      <c r="H216" s="35">
        <v>63304.05</v>
      </c>
      <c r="I216" s="34">
        <v>41333</v>
      </c>
      <c r="J216" s="35">
        <v>232249.79</v>
      </c>
      <c r="K216" s="34">
        <v>41324</v>
      </c>
      <c r="L216" s="40" t="s">
        <v>14</v>
      </c>
    </row>
    <row r="217" spans="1:12" s="23" customFormat="1" ht="45" customHeight="1" x14ac:dyDescent="0.25">
      <c r="A217" s="38" t="s">
        <v>369</v>
      </c>
      <c r="B217" s="38" t="s">
        <v>370</v>
      </c>
      <c r="C217" s="33" t="s">
        <v>356</v>
      </c>
      <c r="D217" s="38" t="s">
        <v>175</v>
      </c>
      <c r="E217" s="34">
        <v>41472</v>
      </c>
      <c r="F217" s="35">
        <v>1770712.09</v>
      </c>
      <c r="G217" s="35">
        <v>796820.44</v>
      </c>
      <c r="H217" s="35">
        <v>265606.81</v>
      </c>
      <c r="I217" s="34">
        <v>41967</v>
      </c>
      <c r="J217" s="35">
        <v>912040.61</v>
      </c>
      <c r="K217" s="34">
        <v>42320</v>
      </c>
      <c r="L217" s="40" t="s">
        <v>14</v>
      </c>
    </row>
    <row r="218" spans="1:12" s="24" customFormat="1" ht="105" customHeight="1" x14ac:dyDescent="0.25">
      <c r="A218" s="38" t="s">
        <v>378</v>
      </c>
      <c r="B218" s="38" t="s">
        <v>379</v>
      </c>
      <c r="C218" s="33" t="s">
        <v>356</v>
      </c>
      <c r="D218" s="38" t="s">
        <v>175</v>
      </c>
      <c r="E218" s="34">
        <v>41821</v>
      </c>
      <c r="F218" s="35">
        <v>58910.25</v>
      </c>
      <c r="G218" s="35">
        <v>26509.61</v>
      </c>
      <c r="H218" s="35">
        <v>8836.5400000000009</v>
      </c>
      <c r="I218" s="34">
        <v>41944</v>
      </c>
      <c r="J218" s="35">
        <v>33502.449999999997</v>
      </c>
      <c r="K218" s="34">
        <v>42073</v>
      </c>
      <c r="L218" s="40" t="s">
        <v>14</v>
      </c>
    </row>
    <row r="219" spans="1:12" s="24" customFormat="1" ht="60" customHeight="1" x14ac:dyDescent="0.25">
      <c r="A219" s="38" t="s">
        <v>192</v>
      </c>
      <c r="B219" s="38" t="s">
        <v>367</v>
      </c>
      <c r="C219" s="33" t="s">
        <v>356</v>
      </c>
      <c r="D219" s="38" t="s">
        <v>35</v>
      </c>
      <c r="E219" s="34">
        <v>41148</v>
      </c>
      <c r="F219" s="35">
        <v>1281697.06</v>
      </c>
      <c r="G219" s="35">
        <v>576763.66999999993</v>
      </c>
      <c r="H219" s="35">
        <v>192254.56</v>
      </c>
      <c r="I219" s="34">
        <v>41878</v>
      </c>
      <c r="J219" s="35">
        <f>731557.3-64551.6</f>
        <v>667005.70000000007</v>
      </c>
      <c r="K219" s="34">
        <v>41607</v>
      </c>
      <c r="L219" s="40" t="s">
        <v>14</v>
      </c>
    </row>
    <row r="220" spans="1:12" s="26" customFormat="1" ht="60" customHeight="1" x14ac:dyDescent="0.25">
      <c r="A220" s="38" t="s">
        <v>296</v>
      </c>
      <c r="B220" s="38" t="s">
        <v>368</v>
      </c>
      <c r="C220" s="33" t="s">
        <v>356</v>
      </c>
      <c r="D220" s="38" t="s">
        <v>16</v>
      </c>
      <c r="E220" s="34">
        <v>41270</v>
      </c>
      <c r="F220" s="35">
        <v>0</v>
      </c>
      <c r="G220" s="35">
        <v>0</v>
      </c>
      <c r="H220" s="35">
        <v>0</v>
      </c>
      <c r="I220" s="34">
        <v>41973</v>
      </c>
      <c r="J220" s="35">
        <v>0</v>
      </c>
      <c r="K220" s="34"/>
      <c r="L220" s="40" t="s">
        <v>152</v>
      </c>
    </row>
    <row r="221" spans="1:12" s="25" customFormat="1" ht="30" customHeight="1" x14ac:dyDescent="0.25">
      <c r="A221" s="38" t="s">
        <v>11</v>
      </c>
      <c r="B221" s="38" t="s">
        <v>377</v>
      </c>
      <c r="C221" s="33" t="s">
        <v>356</v>
      </c>
      <c r="D221" s="38" t="s">
        <v>13</v>
      </c>
      <c r="E221" s="34">
        <v>41814</v>
      </c>
      <c r="F221" s="35">
        <v>10264263.630000001</v>
      </c>
      <c r="G221" s="35">
        <v>3810607.87</v>
      </c>
      <c r="H221" s="35">
        <v>1270202.6299999999</v>
      </c>
      <c r="I221" s="34">
        <v>42247</v>
      </c>
      <c r="J221" s="35">
        <v>4873481.3600000003</v>
      </c>
      <c r="K221" s="34">
        <v>42334</v>
      </c>
      <c r="L221" s="40" t="s">
        <v>14</v>
      </c>
    </row>
    <row r="222" spans="1:12" s="29" customFormat="1" ht="75" customHeight="1" x14ac:dyDescent="0.25">
      <c r="A222" s="38" t="s">
        <v>386</v>
      </c>
      <c r="B222" s="38" t="s">
        <v>387</v>
      </c>
      <c r="C222" s="33" t="s">
        <v>385</v>
      </c>
      <c r="D222" s="38" t="s">
        <v>189</v>
      </c>
      <c r="E222" s="34">
        <v>41214</v>
      </c>
      <c r="F222" s="35">
        <v>743098</v>
      </c>
      <c r="G222" s="35">
        <v>557323.5</v>
      </c>
      <c r="H222" s="35">
        <v>185774.5</v>
      </c>
      <c r="I222" s="34">
        <v>41936</v>
      </c>
      <c r="J222" s="35">
        <v>731610.6100000001</v>
      </c>
      <c r="K222" s="34">
        <v>41985</v>
      </c>
      <c r="L222" s="40" t="s">
        <v>14</v>
      </c>
    </row>
    <row r="223" spans="1:12" s="23" customFormat="1" ht="45" customHeight="1" x14ac:dyDescent="0.25">
      <c r="A223" s="38" t="s">
        <v>390</v>
      </c>
      <c r="B223" s="38" t="s">
        <v>391</v>
      </c>
      <c r="C223" s="33" t="s">
        <v>385</v>
      </c>
      <c r="D223" s="38" t="s">
        <v>189</v>
      </c>
      <c r="E223" s="34">
        <v>41466</v>
      </c>
      <c r="F223" s="35">
        <v>0</v>
      </c>
      <c r="G223" s="35">
        <v>0</v>
      </c>
      <c r="H223" s="35">
        <v>0</v>
      </c>
      <c r="I223" s="34">
        <v>41954</v>
      </c>
      <c r="J223" s="35">
        <v>0</v>
      </c>
      <c r="K223" s="34"/>
      <c r="L223" s="40" t="s">
        <v>152</v>
      </c>
    </row>
    <row r="224" spans="1:12" s="23" customFormat="1" ht="45" customHeight="1" x14ac:dyDescent="0.25">
      <c r="A224" s="38" t="s">
        <v>393</v>
      </c>
      <c r="B224" s="38" t="s">
        <v>394</v>
      </c>
      <c r="C224" s="33" t="s">
        <v>385</v>
      </c>
      <c r="D224" s="38" t="s">
        <v>268</v>
      </c>
      <c r="E224" s="34">
        <v>41494</v>
      </c>
      <c r="F224" s="35">
        <v>0</v>
      </c>
      <c r="G224" s="35">
        <v>0</v>
      </c>
      <c r="H224" s="35">
        <v>0</v>
      </c>
      <c r="I224" s="34">
        <v>41737</v>
      </c>
      <c r="J224" s="35">
        <v>0</v>
      </c>
      <c r="K224" s="34"/>
      <c r="L224" s="40" t="s">
        <v>152</v>
      </c>
    </row>
    <row r="225" spans="1:12" s="23" customFormat="1" ht="75" customHeight="1" x14ac:dyDescent="0.25">
      <c r="A225" s="38" t="s">
        <v>383</v>
      </c>
      <c r="B225" s="38" t="s">
        <v>384</v>
      </c>
      <c r="C225" s="33" t="s">
        <v>385</v>
      </c>
      <c r="D225" s="38" t="s">
        <v>175</v>
      </c>
      <c r="E225" s="34">
        <v>41219</v>
      </c>
      <c r="F225" s="35">
        <v>128090.53</v>
      </c>
      <c r="G225" s="35">
        <v>96067.9</v>
      </c>
      <c r="H225" s="35">
        <v>32022.63</v>
      </c>
      <c r="I225" s="34">
        <v>41516</v>
      </c>
      <c r="J225" s="35">
        <v>125950.85999999999</v>
      </c>
      <c r="K225" s="34">
        <v>41849</v>
      </c>
      <c r="L225" s="40" t="s">
        <v>14</v>
      </c>
    </row>
    <row r="226" spans="1:12" s="24" customFormat="1" ht="75" customHeight="1" x14ac:dyDescent="0.25">
      <c r="A226" s="38" t="s">
        <v>392</v>
      </c>
      <c r="B226" s="38" t="s">
        <v>918</v>
      </c>
      <c r="C226" s="33" t="s">
        <v>385</v>
      </c>
      <c r="D226" s="34" t="s">
        <v>268</v>
      </c>
      <c r="E226" s="34">
        <v>41471</v>
      </c>
      <c r="F226" s="35">
        <v>0</v>
      </c>
      <c r="G226" s="35">
        <v>0</v>
      </c>
      <c r="H226" s="35">
        <v>0</v>
      </c>
      <c r="I226" s="34">
        <v>41714</v>
      </c>
      <c r="J226" s="35">
        <v>0</v>
      </c>
      <c r="K226" s="34"/>
      <c r="L226" s="40" t="s">
        <v>152</v>
      </c>
    </row>
    <row r="227" spans="1:12" s="24" customFormat="1" ht="45" customHeight="1" x14ac:dyDescent="0.25">
      <c r="A227" s="38" t="s">
        <v>388</v>
      </c>
      <c r="B227" s="38" t="s">
        <v>389</v>
      </c>
      <c r="C227" s="33" t="s">
        <v>385</v>
      </c>
      <c r="D227" s="34" t="s">
        <v>184</v>
      </c>
      <c r="E227" s="34">
        <v>41302</v>
      </c>
      <c r="F227" s="35">
        <v>0</v>
      </c>
      <c r="G227" s="35">
        <v>0</v>
      </c>
      <c r="H227" s="35">
        <v>0</v>
      </c>
      <c r="I227" s="34">
        <v>42032</v>
      </c>
      <c r="J227" s="35">
        <v>0</v>
      </c>
      <c r="K227" s="34"/>
      <c r="L227" s="40" t="s">
        <v>152</v>
      </c>
    </row>
    <row r="228" spans="1:12" s="24" customFormat="1" ht="45" customHeight="1" x14ac:dyDescent="0.25">
      <c r="A228" s="38" t="s">
        <v>397</v>
      </c>
      <c r="B228" s="38" t="s">
        <v>398</v>
      </c>
      <c r="C228" s="33" t="s">
        <v>396</v>
      </c>
      <c r="D228" s="34" t="s">
        <v>13</v>
      </c>
      <c r="E228" s="34">
        <v>41473</v>
      </c>
      <c r="F228" s="35">
        <v>9166482.9700000007</v>
      </c>
      <c r="G228" s="35">
        <v>6874862.2300000004</v>
      </c>
      <c r="H228" s="35">
        <v>2291620.7400000002</v>
      </c>
      <c r="I228" s="34">
        <v>42369</v>
      </c>
      <c r="J228" s="35">
        <f>9161060.020001-12799.75</f>
        <v>9148260.2700009998</v>
      </c>
      <c r="K228" s="34">
        <v>42361</v>
      </c>
      <c r="L228" s="40" t="s">
        <v>14</v>
      </c>
    </row>
    <row r="229" spans="1:12" s="24" customFormat="1" ht="45" customHeight="1" x14ac:dyDescent="0.25">
      <c r="A229" s="38" t="s">
        <v>399</v>
      </c>
      <c r="B229" s="38" t="s">
        <v>400</v>
      </c>
      <c r="C229" s="33" t="s">
        <v>396</v>
      </c>
      <c r="D229" s="34" t="s">
        <v>13</v>
      </c>
      <c r="E229" s="34">
        <v>41823</v>
      </c>
      <c r="F229" s="35">
        <v>9722549.2599999998</v>
      </c>
      <c r="G229" s="35">
        <v>7291911.9399999995</v>
      </c>
      <c r="H229" s="35">
        <v>2430637.3199999998</v>
      </c>
      <c r="I229" s="34">
        <v>42369</v>
      </c>
      <c r="J229" s="35">
        <f>9523191.99+163528.63-4237</f>
        <v>9682483.620000001</v>
      </c>
      <c r="K229" s="34">
        <v>42608</v>
      </c>
      <c r="L229" s="38" t="s">
        <v>14</v>
      </c>
    </row>
    <row r="230" spans="1:12" s="24" customFormat="1" ht="45" customHeight="1" x14ac:dyDescent="0.25">
      <c r="A230" s="38" t="s">
        <v>395</v>
      </c>
      <c r="B230" s="38" t="s">
        <v>919</v>
      </c>
      <c r="C230" s="33" t="s">
        <v>396</v>
      </c>
      <c r="D230" s="34" t="s">
        <v>13</v>
      </c>
      <c r="E230" s="34">
        <v>41282</v>
      </c>
      <c r="F230" s="39">
        <v>9606267.9900000002</v>
      </c>
      <c r="G230" s="39">
        <v>6949363.5299999993</v>
      </c>
      <c r="H230" s="39">
        <v>2316454.5099999998</v>
      </c>
      <c r="I230" s="34">
        <v>42194</v>
      </c>
      <c r="J230" s="35">
        <v>9150227.3499999996</v>
      </c>
      <c r="K230" s="34">
        <v>42277</v>
      </c>
      <c r="L230" s="36" t="s">
        <v>14</v>
      </c>
    </row>
    <row r="231" spans="1:12" s="24" customFormat="1" ht="120" customHeight="1" x14ac:dyDescent="0.25">
      <c r="A231" s="38" t="s">
        <v>929</v>
      </c>
      <c r="B231" s="38" t="s">
        <v>935</v>
      </c>
      <c r="C231" s="33" t="s">
        <v>403</v>
      </c>
      <c r="D231" s="34" t="s">
        <v>288</v>
      </c>
      <c r="E231" s="34">
        <v>41306</v>
      </c>
      <c r="F231" s="35">
        <v>500289</v>
      </c>
      <c r="G231" s="35">
        <v>375216.75</v>
      </c>
      <c r="H231" s="35">
        <v>125072.25</v>
      </c>
      <c r="I231" s="34">
        <v>41979</v>
      </c>
      <c r="J231" s="35">
        <v>453792.18</v>
      </c>
      <c r="K231" s="34">
        <v>41995</v>
      </c>
      <c r="L231" s="36" t="s">
        <v>14</v>
      </c>
    </row>
    <row r="232" spans="1:12" s="24" customFormat="1" ht="45" customHeight="1" x14ac:dyDescent="0.25">
      <c r="A232" s="38" t="s">
        <v>930</v>
      </c>
      <c r="B232" s="38" t="s">
        <v>936</v>
      </c>
      <c r="C232" s="33" t="s">
        <v>403</v>
      </c>
      <c r="D232" s="34" t="s">
        <v>170</v>
      </c>
      <c r="E232" s="34">
        <v>41374</v>
      </c>
      <c r="F232" s="35">
        <v>29160</v>
      </c>
      <c r="G232" s="35">
        <v>21870</v>
      </c>
      <c r="H232" s="35">
        <v>7290</v>
      </c>
      <c r="I232" s="34">
        <v>41496</v>
      </c>
      <c r="J232" s="35">
        <v>29160</v>
      </c>
      <c r="K232" s="34">
        <v>41495</v>
      </c>
      <c r="L232" s="38" t="s">
        <v>14</v>
      </c>
    </row>
    <row r="233" spans="1:12" s="24" customFormat="1" ht="75" customHeight="1" x14ac:dyDescent="0.25">
      <c r="A233" s="38" t="s">
        <v>931</v>
      </c>
      <c r="B233" s="38" t="s">
        <v>937</v>
      </c>
      <c r="C233" s="33" t="s">
        <v>403</v>
      </c>
      <c r="D233" s="34" t="s">
        <v>277</v>
      </c>
      <c r="E233" s="34">
        <v>41379</v>
      </c>
      <c r="F233" s="35">
        <v>0</v>
      </c>
      <c r="G233" s="35">
        <v>0</v>
      </c>
      <c r="H233" s="35">
        <v>0</v>
      </c>
      <c r="I233" s="34">
        <v>41593</v>
      </c>
      <c r="J233" s="35">
        <v>0</v>
      </c>
      <c r="K233" s="34"/>
      <c r="L233" s="38" t="s">
        <v>152</v>
      </c>
    </row>
    <row r="234" spans="1:12" s="24" customFormat="1" ht="60" customHeight="1" x14ac:dyDescent="0.25">
      <c r="A234" s="38" t="s">
        <v>932</v>
      </c>
      <c r="B234" s="38" t="s">
        <v>938</v>
      </c>
      <c r="C234" s="33" t="s">
        <v>403</v>
      </c>
      <c r="D234" s="34" t="s">
        <v>16</v>
      </c>
      <c r="E234" s="34">
        <v>41219</v>
      </c>
      <c r="F234" s="35">
        <v>0</v>
      </c>
      <c r="G234" s="35">
        <v>0</v>
      </c>
      <c r="H234" s="35">
        <v>0</v>
      </c>
      <c r="I234" s="34">
        <v>41584</v>
      </c>
      <c r="J234" s="35">
        <v>0</v>
      </c>
      <c r="K234" s="34"/>
      <c r="L234" s="38" t="s">
        <v>152</v>
      </c>
    </row>
    <row r="235" spans="1:12" s="24" customFormat="1" ht="75" customHeight="1" x14ac:dyDescent="0.25">
      <c r="A235" s="38" t="s">
        <v>417</v>
      </c>
      <c r="B235" s="38" t="s">
        <v>939</v>
      </c>
      <c r="C235" s="33" t="s">
        <v>403</v>
      </c>
      <c r="D235" s="34" t="s">
        <v>258</v>
      </c>
      <c r="E235" s="34">
        <v>41278</v>
      </c>
      <c r="F235" s="35">
        <v>414812.79</v>
      </c>
      <c r="G235" s="35">
        <v>286617.45999999996</v>
      </c>
      <c r="H235" s="35">
        <v>95539.16</v>
      </c>
      <c r="I235" s="34">
        <v>41764</v>
      </c>
      <c r="J235" s="35">
        <v>297305.96999999997</v>
      </c>
      <c r="K235" s="34">
        <v>41849</v>
      </c>
      <c r="L235" s="38" t="s">
        <v>14</v>
      </c>
    </row>
    <row r="236" spans="1:12" s="24" customFormat="1" ht="75" customHeight="1" x14ac:dyDescent="0.25">
      <c r="A236" s="38" t="s">
        <v>933</v>
      </c>
      <c r="B236" s="38" t="s">
        <v>940</v>
      </c>
      <c r="C236" s="33" t="s">
        <v>403</v>
      </c>
      <c r="D236" s="34" t="s">
        <v>13</v>
      </c>
      <c r="E236" s="34">
        <v>41380</v>
      </c>
      <c r="F236" s="35">
        <v>222023.3</v>
      </c>
      <c r="G236" s="35">
        <v>166517.46999999997</v>
      </c>
      <c r="H236" s="35">
        <v>55505.83</v>
      </c>
      <c r="I236" s="34">
        <v>41901</v>
      </c>
      <c r="J236" s="35">
        <f>214566.05-38315.37-7409.23-383.15-74.08</f>
        <v>168384.22</v>
      </c>
      <c r="K236" s="34">
        <v>41971</v>
      </c>
      <c r="L236" s="38" t="s">
        <v>14</v>
      </c>
    </row>
    <row r="237" spans="1:12" s="24" customFormat="1" ht="60" customHeight="1" x14ac:dyDescent="0.25">
      <c r="A237" s="38" t="s">
        <v>934</v>
      </c>
      <c r="B237" s="38" t="s">
        <v>941</v>
      </c>
      <c r="C237" s="33" t="s">
        <v>403</v>
      </c>
      <c r="D237" s="34" t="s">
        <v>277</v>
      </c>
      <c r="E237" s="34">
        <v>41374</v>
      </c>
      <c r="F237" s="35">
        <v>156912</v>
      </c>
      <c r="G237" s="35">
        <v>117177</v>
      </c>
      <c r="H237" s="35">
        <v>39059</v>
      </c>
      <c r="I237" s="34">
        <v>41681</v>
      </c>
      <c r="J237" s="35">
        <v>156202.20000000001</v>
      </c>
      <c r="K237" s="34">
        <v>41614</v>
      </c>
      <c r="L237" s="38" t="s">
        <v>14</v>
      </c>
    </row>
    <row r="238" spans="1:12" s="24" customFormat="1" ht="60" customHeight="1" x14ac:dyDescent="0.25">
      <c r="A238" s="38" t="s">
        <v>404</v>
      </c>
      <c r="B238" s="38" t="s">
        <v>405</v>
      </c>
      <c r="C238" s="33" t="s">
        <v>403</v>
      </c>
      <c r="D238" s="34" t="s">
        <v>16</v>
      </c>
      <c r="E238" s="34">
        <v>41176</v>
      </c>
      <c r="F238" s="35">
        <v>133166.88</v>
      </c>
      <c r="G238" s="35">
        <v>99875.16</v>
      </c>
      <c r="H238" s="35">
        <v>33291.72</v>
      </c>
      <c r="I238" s="34">
        <v>41583</v>
      </c>
      <c r="J238" s="35">
        <v>117565.9</v>
      </c>
      <c r="K238" s="34">
        <v>42202</v>
      </c>
      <c r="L238" s="38" t="s">
        <v>14</v>
      </c>
    </row>
    <row r="239" spans="1:12" s="24" customFormat="1" ht="75" customHeight="1" x14ac:dyDescent="0.25">
      <c r="A239" s="38" t="s">
        <v>419</v>
      </c>
      <c r="B239" s="38" t="s">
        <v>920</v>
      </c>
      <c r="C239" s="33" t="s">
        <v>403</v>
      </c>
      <c r="D239" s="34" t="s">
        <v>13</v>
      </c>
      <c r="E239" s="34">
        <v>41375</v>
      </c>
      <c r="F239" s="39">
        <v>335191.5</v>
      </c>
      <c r="G239" s="39">
        <v>251393.62</v>
      </c>
      <c r="H239" s="39">
        <v>83797.88</v>
      </c>
      <c r="I239" s="34">
        <v>41956</v>
      </c>
      <c r="J239" s="35">
        <f>331196.25-13506.71</f>
        <v>317689.53999999998</v>
      </c>
      <c r="K239" s="34">
        <v>41943</v>
      </c>
      <c r="L239" s="36" t="s">
        <v>14</v>
      </c>
    </row>
    <row r="240" spans="1:12" s="24" customFormat="1" ht="75" customHeight="1" x14ac:dyDescent="0.25">
      <c r="A240" s="38" t="s">
        <v>390</v>
      </c>
      <c r="B240" s="38" t="s">
        <v>416</v>
      </c>
      <c r="C240" s="33" t="s">
        <v>403</v>
      </c>
      <c r="D240" s="34" t="s">
        <v>189</v>
      </c>
      <c r="E240" s="34">
        <v>41306</v>
      </c>
      <c r="F240" s="35">
        <v>267852.62</v>
      </c>
      <c r="G240" s="35">
        <v>200889.46</v>
      </c>
      <c r="H240" s="35">
        <v>66963.16</v>
      </c>
      <c r="I240" s="34">
        <v>41975</v>
      </c>
      <c r="J240" s="35">
        <v>245070.14</v>
      </c>
      <c r="K240" s="34">
        <v>41949</v>
      </c>
      <c r="L240" s="38" t="s">
        <v>14</v>
      </c>
    </row>
    <row r="241" spans="1:12" s="24" customFormat="1" ht="45" customHeight="1" x14ac:dyDescent="0.25">
      <c r="A241" s="38" t="s">
        <v>410</v>
      </c>
      <c r="B241" s="38" t="s">
        <v>411</v>
      </c>
      <c r="C241" s="33" t="s">
        <v>403</v>
      </c>
      <c r="D241" s="34" t="s">
        <v>175</v>
      </c>
      <c r="E241" s="34">
        <v>41221</v>
      </c>
      <c r="F241" s="35">
        <v>0</v>
      </c>
      <c r="G241" s="35">
        <v>0</v>
      </c>
      <c r="H241" s="35">
        <v>0</v>
      </c>
      <c r="I241" s="34">
        <v>41586</v>
      </c>
      <c r="J241" s="35">
        <v>0</v>
      </c>
      <c r="K241" s="34"/>
      <c r="L241" s="38" t="s">
        <v>152</v>
      </c>
    </row>
    <row r="242" spans="1:12" s="24" customFormat="1" ht="75" customHeight="1" x14ac:dyDescent="0.25">
      <c r="A242" s="38" t="s">
        <v>418</v>
      </c>
      <c r="B242" s="38" t="s">
        <v>921</v>
      </c>
      <c r="C242" s="33" t="s">
        <v>403</v>
      </c>
      <c r="D242" s="34" t="s">
        <v>16</v>
      </c>
      <c r="E242" s="34">
        <v>41381</v>
      </c>
      <c r="F242" s="35">
        <v>176871.79</v>
      </c>
      <c r="G242" s="35">
        <v>132653.84000000003</v>
      </c>
      <c r="H242" s="35">
        <v>44217.95</v>
      </c>
      <c r="I242" s="34">
        <v>42000</v>
      </c>
      <c r="J242" s="35">
        <v>152692.39000000001</v>
      </c>
      <c r="K242" s="34">
        <v>41880</v>
      </c>
      <c r="L242" s="38" t="s">
        <v>14</v>
      </c>
    </row>
    <row r="243" spans="1:12" s="23" customFormat="1" ht="60" customHeight="1" x14ac:dyDescent="0.25">
      <c r="A243" s="38" t="s">
        <v>406</v>
      </c>
      <c r="B243" s="38" t="s">
        <v>407</v>
      </c>
      <c r="C243" s="33" t="s">
        <v>403</v>
      </c>
      <c r="D243" s="34" t="s">
        <v>175</v>
      </c>
      <c r="E243" s="34">
        <v>41194</v>
      </c>
      <c r="F243" s="35">
        <v>246259.5</v>
      </c>
      <c r="G243" s="35">
        <v>184694.62</v>
      </c>
      <c r="H243" s="35">
        <v>61564.88</v>
      </c>
      <c r="I243" s="34">
        <v>41779</v>
      </c>
      <c r="J243" s="35">
        <f>200948.11-1339.77-6263.51-2127.52</f>
        <v>191217.31</v>
      </c>
      <c r="K243" s="34">
        <v>41892</v>
      </c>
      <c r="L243" s="38" t="s">
        <v>14</v>
      </c>
    </row>
    <row r="244" spans="1:12" s="24" customFormat="1" ht="75" customHeight="1" x14ac:dyDescent="0.25">
      <c r="A244" s="38" t="s">
        <v>414</v>
      </c>
      <c r="B244" s="38" t="s">
        <v>415</v>
      </c>
      <c r="C244" s="33" t="s">
        <v>403</v>
      </c>
      <c r="D244" s="34"/>
      <c r="E244" s="34">
        <v>41241</v>
      </c>
      <c r="F244" s="35">
        <v>162821.4</v>
      </c>
      <c r="G244" s="35">
        <v>122116.04999999999</v>
      </c>
      <c r="H244" s="35">
        <v>40705.35</v>
      </c>
      <c r="I244" s="34">
        <v>41862</v>
      </c>
      <c r="J244" s="35">
        <f>155805.5-387.67-23.17-7.81</f>
        <v>155386.84999999998</v>
      </c>
      <c r="K244" s="34">
        <v>41729</v>
      </c>
      <c r="L244" s="38" t="s">
        <v>14</v>
      </c>
    </row>
    <row r="245" spans="1:12" s="23" customFormat="1" ht="75" customHeight="1" x14ac:dyDescent="0.25">
      <c r="A245" s="38" t="s">
        <v>421</v>
      </c>
      <c r="B245" s="38" t="s">
        <v>922</v>
      </c>
      <c r="C245" s="33" t="s">
        <v>403</v>
      </c>
      <c r="D245" s="34" t="s">
        <v>175</v>
      </c>
      <c r="E245" s="34">
        <v>41379</v>
      </c>
      <c r="F245" s="35">
        <v>193701.45</v>
      </c>
      <c r="G245" s="35">
        <v>145276.09000000003</v>
      </c>
      <c r="H245" s="35">
        <v>48425.36</v>
      </c>
      <c r="I245" s="34">
        <v>41904</v>
      </c>
      <c r="J245" s="35">
        <v>193491.9</v>
      </c>
      <c r="K245" s="34">
        <v>41850</v>
      </c>
      <c r="L245" s="38" t="s">
        <v>14</v>
      </c>
    </row>
    <row r="246" spans="1:12" s="24" customFormat="1" ht="45" customHeight="1" x14ac:dyDescent="0.25">
      <c r="A246" s="38" t="s">
        <v>401</v>
      </c>
      <c r="B246" s="38" t="s">
        <v>402</v>
      </c>
      <c r="C246" s="33" t="s">
        <v>403</v>
      </c>
      <c r="D246" s="34" t="s">
        <v>189</v>
      </c>
      <c r="E246" s="34">
        <v>41177</v>
      </c>
      <c r="F246" s="35">
        <v>109163.89</v>
      </c>
      <c r="G246" s="35">
        <v>81872.92</v>
      </c>
      <c r="H246" s="35">
        <v>27290.97</v>
      </c>
      <c r="I246" s="34">
        <v>41425</v>
      </c>
      <c r="J246" s="35">
        <v>105029.51000000001</v>
      </c>
      <c r="K246" s="34">
        <v>42202</v>
      </c>
      <c r="L246" s="38" t="s">
        <v>14</v>
      </c>
    </row>
    <row r="247" spans="1:12" s="24" customFormat="1" ht="75" customHeight="1" x14ac:dyDescent="0.25">
      <c r="A247" s="38" t="s">
        <v>420</v>
      </c>
      <c r="B247" s="38" t="s">
        <v>923</v>
      </c>
      <c r="C247" s="33" t="s">
        <v>403</v>
      </c>
      <c r="D247" s="34" t="s">
        <v>312</v>
      </c>
      <c r="E247" s="34">
        <v>41382</v>
      </c>
      <c r="F247" s="35">
        <v>0</v>
      </c>
      <c r="G247" s="35">
        <v>0</v>
      </c>
      <c r="H247" s="35">
        <v>0</v>
      </c>
      <c r="I247" s="34">
        <v>41657</v>
      </c>
      <c r="J247" s="35">
        <v>0</v>
      </c>
      <c r="K247" s="34"/>
      <c r="L247" s="38" t="s">
        <v>152</v>
      </c>
    </row>
    <row r="248" spans="1:12" s="24" customFormat="1" ht="60" customHeight="1" x14ac:dyDescent="0.25">
      <c r="A248" s="38" t="s">
        <v>425</v>
      </c>
      <c r="B248" s="38" t="s">
        <v>924</v>
      </c>
      <c r="C248" s="33" t="s">
        <v>403</v>
      </c>
      <c r="D248" s="34" t="s">
        <v>16</v>
      </c>
      <c r="E248" s="34">
        <v>41374</v>
      </c>
      <c r="F248" s="35">
        <v>251262.04</v>
      </c>
      <c r="G248" s="35">
        <v>188446.53</v>
      </c>
      <c r="H248" s="35">
        <v>62815.51</v>
      </c>
      <c r="I248" s="34">
        <v>42193</v>
      </c>
      <c r="J248" s="35">
        <f>250357.86-4078.2</f>
        <v>246279.65999999997</v>
      </c>
      <c r="K248" s="34">
        <v>42067</v>
      </c>
      <c r="L248" s="38" t="s">
        <v>14</v>
      </c>
    </row>
    <row r="249" spans="1:12" s="24" customFormat="1" ht="60" customHeight="1" x14ac:dyDescent="0.25">
      <c r="A249" s="38" t="s">
        <v>423</v>
      </c>
      <c r="B249" s="38" t="s">
        <v>925</v>
      </c>
      <c r="C249" s="33" t="s">
        <v>403</v>
      </c>
      <c r="D249" s="38" t="s">
        <v>288</v>
      </c>
      <c r="E249" s="34">
        <v>41379</v>
      </c>
      <c r="F249" s="39">
        <v>405803.28</v>
      </c>
      <c r="G249" s="39">
        <v>304352.46000000002</v>
      </c>
      <c r="H249" s="39">
        <v>101450.82</v>
      </c>
      <c r="I249" s="34">
        <v>42028</v>
      </c>
      <c r="J249" s="35">
        <f>378755.48-7146</f>
        <v>371609.48</v>
      </c>
      <c r="K249" s="34">
        <v>42159</v>
      </c>
      <c r="L249" s="36" t="s">
        <v>14</v>
      </c>
    </row>
    <row r="250" spans="1:12" s="24" customFormat="1" ht="75" customHeight="1" x14ac:dyDescent="0.25">
      <c r="A250" s="38" t="s">
        <v>412</v>
      </c>
      <c r="B250" s="38" t="s">
        <v>413</v>
      </c>
      <c r="C250" s="33" t="s">
        <v>403</v>
      </c>
      <c r="D250" s="38" t="s">
        <v>277</v>
      </c>
      <c r="E250" s="34">
        <v>41255</v>
      </c>
      <c r="F250" s="39">
        <v>707023.33</v>
      </c>
      <c r="G250" s="39">
        <v>530267.5</v>
      </c>
      <c r="H250" s="39">
        <v>176755.83</v>
      </c>
      <c r="I250" s="34">
        <v>42040</v>
      </c>
      <c r="J250" s="35">
        <f>616482-50956.18-6102.02-6247.81-1294.45</f>
        <v>551881.53999999992</v>
      </c>
      <c r="K250" s="34">
        <v>42159</v>
      </c>
      <c r="L250" s="38" t="s">
        <v>14</v>
      </c>
    </row>
    <row r="251" spans="1:12" s="24" customFormat="1" ht="30" customHeight="1" x14ac:dyDescent="0.25">
      <c r="A251" s="38" t="s">
        <v>422</v>
      </c>
      <c r="B251" s="38" t="s">
        <v>926</v>
      </c>
      <c r="C251" s="33" t="s">
        <v>403</v>
      </c>
      <c r="D251" s="38" t="s">
        <v>16</v>
      </c>
      <c r="E251" s="34">
        <v>41380</v>
      </c>
      <c r="F251" s="35">
        <v>313538.40000000002</v>
      </c>
      <c r="G251" s="35">
        <v>235153.80000000002</v>
      </c>
      <c r="H251" s="35">
        <v>78384.600000000006</v>
      </c>
      <c r="I251" s="34">
        <v>41929</v>
      </c>
      <c r="J251" s="35">
        <f>311857.85-1556.08-1413.99-1625.49-1477.06</f>
        <v>305785.23</v>
      </c>
      <c r="K251" s="34">
        <v>41985</v>
      </c>
      <c r="L251" s="40" t="s">
        <v>14</v>
      </c>
    </row>
    <row r="252" spans="1:12" s="24" customFormat="1" ht="75" customHeight="1" x14ac:dyDescent="0.25">
      <c r="A252" s="38" t="s">
        <v>408</v>
      </c>
      <c r="B252" s="38" t="s">
        <v>409</v>
      </c>
      <c r="C252" s="33" t="s">
        <v>403</v>
      </c>
      <c r="D252" s="38" t="s">
        <v>175</v>
      </c>
      <c r="E252" s="34">
        <v>41220</v>
      </c>
      <c r="F252" s="35">
        <v>85311.66</v>
      </c>
      <c r="G252" s="35">
        <v>63983.740000000005</v>
      </c>
      <c r="H252" s="35">
        <v>21327.919999999998</v>
      </c>
      <c r="I252" s="34">
        <v>41487</v>
      </c>
      <c r="J252" s="35">
        <v>85311.66</v>
      </c>
      <c r="K252" s="34">
        <v>42291</v>
      </c>
      <c r="L252" s="40" t="s">
        <v>14</v>
      </c>
    </row>
    <row r="253" spans="1:12" s="24" customFormat="1" ht="45" customHeight="1" x14ac:dyDescent="0.25">
      <c r="A253" s="38" t="s">
        <v>424</v>
      </c>
      <c r="B253" s="38" t="s">
        <v>927</v>
      </c>
      <c r="C253" s="33" t="s">
        <v>403</v>
      </c>
      <c r="D253" s="38" t="s">
        <v>16</v>
      </c>
      <c r="E253" s="34">
        <v>41379</v>
      </c>
      <c r="F253" s="35">
        <v>191444.61</v>
      </c>
      <c r="G253" s="35">
        <v>143583.46</v>
      </c>
      <c r="H253" s="35">
        <v>47861.15</v>
      </c>
      <c r="I253" s="34">
        <v>41936</v>
      </c>
      <c r="J253" s="35">
        <f>191138.88-9101.85</f>
        <v>182037.03</v>
      </c>
      <c r="K253" s="34">
        <v>42073</v>
      </c>
      <c r="L253" s="40" t="s">
        <v>14</v>
      </c>
    </row>
    <row r="254" spans="1:12" s="24" customFormat="1" ht="75" customHeight="1" x14ac:dyDescent="0.25">
      <c r="A254" s="38" t="s">
        <v>426</v>
      </c>
      <c r="B254" s="38" t="s">
        <v>928</v>
      </c>
      <c r="C254" s="33" t="s">
        <v>427</v>
      </c>
      <c r="D254" s="38" t="s">
        <v>189</v>
      </c>
      <c r="E254" s="34">
        <v>41019</v>
      </c>
      <c r="F254" s="35">
        <v>0</v>
      </c>
      <c r="G254" s="35">
        <v>0</v>
      </c>
      <c r="H254" s="35">
        <v>0</v>
      </c>
      <c r="I254" s="34">
        <v>41749</v>
      </c>
      <c r="J254" s="35">
        <v>0</v>
      </c>
      <c r="K254" s="34"/>
      <c r="L254" s="40" t="s">
        <v>152</v>
      </c>
    </row>
    <row r="255" spans="1:12" s="26" customFormat="1" ht="150" customHeight="1" x14ac:dyDescent="0.25">
      <c r="A255" s="38" t="s">
        <v>185</v>
      </c>
      <c r="B255" s="38" t="s">
        <v>428</v>
      </c>
      <c r="C255" s="33" t="s">
        <v>427</v>
      </c>
      <c r="D255" s="38" t="s">
        <v>175</v>
      </c>
      <c r="E255" s="34">
        <v>41935</v>
      </c>
      <c r="F255" s="35">
        <v>938012.38</v>
      </c>
      <c r="G255" s="35">
        <v>703509.28</v>
      </c>
      <c r="H255" s="35">
        <v>234503.1</v>
      </c>
      <c r="I255" s="34">
        <v>42247</v>
      </c>
      <c r="J255" s="35">
        <v>938012.38</v>
      </c>
      <c r="K255" s="34">
        <v>42320</v>
      </c>
      <c r="L255" s="40" t="s">
        <v>14</v>
      </c>
    </row>
    <row r="256" spans="1:12" s="26" customFormat="1" ht="105" customHeight="1" x14ac:dyDescent="0.25">
      <c r="A256" s="38" t="s">
        <v>254</v>
      </c>
      <c r="B256" s="38" t="s">
        <v>729</v>
      </c>
      <c r="C256" s="33" t="s">
        <v>429</v>
      </c>
      <c r="D256" s="38" t="s">
        <v>694</v>
      </c>
      <c r="E256" s="34">
        <v>41911</v>
      </c>
      <c r="F256" s="35">
        <v>47198.34</v>
      </c>
      <c r="G256" s="35">
        <v>21239.25</v>
      </c>
      <c r="H256" s="35">
        <v>7079.75</v>
      </c>
      <c r="I256" s="34">
        <v>42247</v>
      </c>
      <c r="J256" s="35">
        <v>25019</v>
      </c>
      <c r="K256" s="34">
        <v>42317</v>
      </c>
      <c r="L256" s="40" t="s">
        <v>14</v>
      </c>
    </row>
    <row r="257" spans="1:12" s="26" customFormat="1" ht="120" customHeight="1" x14ac:dyDescent="0.25">
      <c r="A257" s="38" t="s">
        <v>942</v>
      </c>
      <c r="B257" s="38" t="s">
        <v>741</v>
      </c>
      <c r="C257" s="33" t="s">
        <v>429</v>
      </c>
      <c r="D257" s="38" t="s">
        <v>694</v>
      </c>
      <c r="E257" s="34">
        <v>41960</v>
      </c>
      <c r="F257" s="35">
        <v>66771.600000000006</v>
      </c>
      <c r="G257" s="35">
        <v>30047.22</v>
      </c>
      <c r="H257" s="35">
        <v>10015.74</v>
      </c>
      <c r="I257" s="34">
        <v>42247</v>
      </c>
      <c r="J257" s="35">
        <v>40062.959999999999</v>
      </c>
      <c r="K257" s="34">
        <v>42317</v>
      </c>
      <c r="L257" s="40" t="s">
        <v>14</v>
      </c>
    </row>
    <row r="258" spans="1:12" s="26" customFormat="1" ht="90" customHeight="1" x14ac:dyDescent="0.25">
      <c r="A258" s="38" t="s">
        <v>709</v>
      </c>
      <c r="B258" s="38" t="s">
        <v>710</v>
      </c>
      <c r="C258" s="33" t="s">
        <v>429</v>
      </c>
      <c r="D258" s="38" t="s">
        <v>694</v>
      </c>
      <c r="E258" s="34">
        <v>41663</v>
      </c>
      <c r="F258" s="35">
        <v>230933.25</v>
      </c>
      <c r="G258" s="35">
        <v>173199.94</v>
      </c>
      <c r="H258" s="35">
        <v>57733.31</v>
      </c>
      <c r="I258" s="34">
        <v>42308</v>
      </c>
      <c r="J258" s="35">
        <v>209149.59</v>
      </c>
      <c r="K258" s="34">
        <v>42403</v>
      </c>
      <c r="L258" s="40" t="s">
        <v>14</v>
      </c>
    </row>
    <row r="259" spans="1:12" s="26" customFormat="1" ht="150" customHeight="1" x14ac:dyDescent="0.25">
      <c r="A259" s="38" t="s">
        <v>943</v>
      </c>
      <c r="B259" s="38" t="s">
        <v>671</v>
      </c>
      <c r="C259" s="33" t="s">
        <v>429</v>
      </c>
      <c r="D259" s="38" t="s">
        <v>649</v>
      </c>
      <c r="E259" s="34">
        <v>41816</v>
      </c>
      <c r="F259" s="35"/>
      <c r="G259" s="35">
        <v>0</v>
      </c>
      <c r="H259" s="35">
        <v>0</v>
      </c>
      <c r="I259" s="34">
        <v>42089</v>
      </c>
      <c r="J259" s="35">
        <v>0</v>
      </c>
      <c r="K259" s="34"/>
      <c r="L259" s="40" t="s">
        <v>152</v>
      </c>
    </row>
    <row r="260" spans="1:12" s="26" customFormat="1" ht="90" customHeight="1" x14ac:dyDescent="0.25">
      <c r="A260" s="38" t="s">
        <v>944</v>
      </c>
      <c r="B260" s="38" t="s">
        <v>1007</v>
      </c>
      <c r="C260" s="33" t="s">
        <v>429</v>
      </c>
      <c r="D260" s="38" t="s">
        <v>584</v>
      </c>
      <c r="E260" s="34">
        <v>42328</v>
      </c>
      <c r="F260" s="35">
        <v>14271.81</v>
      </c>
      <c r="G260" s="35">
        <v>10703.86</v>
      </c>
      <c r="H260" s="35">
        <v>3567.95</v>
      </c>
      <c r="I260" s="34">
        <v>42369</v>
      </c>
      <c r="J260" s="35">
        <v>14271.63</v>
      </c>
      <c r="K260" s="34">
        <v>42460</v>
      </c>
      <c r="L260" s="40" t="s">
        <v>14</v>
      </c>
    </row>
    <row r="261" spans="1:12" s="26" customFormat="1" ht="105" customHeight="1" x14ac:dyDescent="0.25">
      <c r="A261" s="38" t="s">
        <v>945</v>
      </c>
      <c r="B261" s="38" t="s">
        <v>746</v>
      </c>
      <c r="C261" s="33" t="s">
        <v>429</v>
      </c>
      <c r="D261" s="38" t="s">
        <v>745</v>
      </c>
      <c r="E261" s="34">
        <v>41564</v>
      </c>
      <c r="F261" s="35">
        <v>20689.650000000001</v>
      </c>
      <c r="G261" s="35">
        <v>9310.34</v>
      </c>
      <c r="H261" s="35">
        <v>3103.45</v>
      </c>
      <c r="I261" s="34">
        <v>41625</v>
      </c>
      <c r="J261" s="35">
        <v>10849.27</v>
      </c>
      <c r="K261" s="34">
        <v>41729</v>
      </c>
      <c r="L261" s="40" t="s">
        <v>14</v>
      </c>
    </row>
    <row r="262" spans="1:12" s="26" customFormat="1" ht="180" customHeight="1" x14ac:dyDescent="0.25">
      <c r="A262" s="38" t="s">
        <v>797</v>
      </c>
      <c r="B262" s="38" t="s">
        <v>798</v>
      </c>
      <c r="C262" s="33" t="s">
        <v>429</v>
      </c>
      <c r="D262" s="38" t="s">
        <v>745</v>
      </c>
      <c r="E262" s="34">
        <v>41960</v>
      </c>
      <c r="F262" s="35">
        <v>0</v>
      </c>
      <c r="G262" s="35">
        <v>0</v>
      </c>
      <c r="H262" s="35">
        <v>0</v>
      </c>
      <c r="I262" s="34">
        <v>42308</v>
      </c>
      <c r="J262" s="35">
        <v>0</v>
      </c>
      <c r="K262" s="34"/>
      <c r="L262" s="40" t="s">
        <v>152</v>
      </c>
    </row>
    <row r="263" spans="1:12" s="26" customFormat="1" ht="60" customHeight="1" x14ac:dyDescent="0.25">
      <c r="A263" s="38" t="s">
        <v>946</v>
      </c>
      <c r="B263" s="38" t="s">
        <v>473</v>
      </c>
      <c r="C263" s="33" t="s">
        <v>429</v>
      </c>
      <c r="D263" s="38" t="s">
        <v>430</v>
      </c>
      <c r="E263" s="34">
        <v>41858</v>
      </c>
      <c r="F263" s="35">
        <v>124842.53</v>
      </c>
      <c r="G263" s="35">
        <v>56179.14</v>
      </c>
      <c r="H263" s="35">
        <v>18726.38</v>
      </c>
      <c r="I263" s="34">
        <v>42101</v>
      </c>
      <c r="J263" s="35">
        <v>73356.070000000007</v>
      </c>
      <c r="K263" s="34">
        <v>42202</v>
      </c>
      <c r="L263" s="40" t="s">
        <v>14</v>
      </c>
    </row>
    <row r="264" spans="1:12" s="26" customFormat="1" ht="90" customHeight="1" x14ac:dyDescent="0.25">
      <c r="A264" s="38" t="s">
        <v>947</v>
      </c>
      <c r="B264" s="38" t="s">
        <v>1008</v>
      </c>
      <c r="C264" s="33" t="s">
        <v>429</v>
      </c>
      <c r="D264" s="38" t="s">
        <v>430</v>
      </c>
      <c r="E264" s="34">
        <v>42326</v>
      </c>
      <c r="F264" s="35">
        <v>90537.71</v>
      </c>
      <c r="G264" s="35">
        <v>40741.97</v>
      </c>
      <c r="H264" s="35">
        <v>13580.66</v>
      </c>
      <c r="I264" s="34">
        <v>42369</v>
      </c>
      <c r="J264" s="35">
        <v>48042.63</v>
      </c>
      <c r="K264" s="34">
        <v>42474</v>
      </c>
      <c r="L264" s="40" t="s">
        <v>14</v>
      </c>
    </row>
    <row r="265" spans="1:12" s="26" customFormat="1" ht="135" customHeight="1" x14ac:dyDescent="0.25">
      <c r="A265" s="38" t="s">
        <v>446</v>
      </c>
      <c r="B265" s="38" t="s">
        <v>1009</v>
      </c>
      <c r="C265" s="33" t="s">
        <v>429</v>
      </c>
      <c r="D265" s="38" t="s">
        <v>430</v>
      </c>
      <c r="E265" s="34">
        <v>42321</v>
      </c>
      <c r="F265" s="35">
        <v>38600</v>
      </c>
      <c r="G265" s="35">
        <v>28950</v>
      </c>
      <c r="H265" s="35">
        <v>9650</v>
      </c>
      <c r="I265" s="34">
        <v>42369</v>
      </c>
      <c r="J265" s="35">
        <v>36800</v>
      </c>
      <c r="K265" s="34">
        <v>42474</v>
      </c>
      <c r="L265" s="40" t="s">
        <v>14</v>
      </c>
    </row>
    <row r="266" spans="1:12" s="26" customFormat="1" ht="60" customHeight="1" x14ac:dyDescent="0.25">
      <c r="A266" s="38" t="s">
        <v>948</v>
      </c>
      <c r="B266" s="38" t="s">
        <v>1010</v>
      </c>
      <c r="C266" s="33" t="s">
        <v>429</v>
      </c>
      <c r="D266" s="38" t="s">
        <v>430</v>
      </c>
      <c r="E266" s="34">
        <v>42326</v>
      </c>
      <c r="F266" s="35">
        <v>0</v>
      </c>
      <c r="G266" s="35">
        <v>0</v>
      </c>
      <c r="H266" s="35">
        <v>0</v>
      </c>
      <c r="I266" s="34">
        <v>42369</v>
      </c>
      <c r="J266" s="35">
        <v>0</v>
      </c>
      <c r="K266" s="34"/>
      <c r="L266" s="40" t="s">
        <v>152</v>
      </c>
    </row>
    <row r="267" spans="1:12" s="26" customFormat="1" ht="90" customHeight="1" x14ac:dyDescent="0.25">
      <c r="A267" s="38" t="s">
        <v>949</v>
      </c>
      <c r="B267" s="38" t="s">
        <v>1011</v>
      </c>
      <c r="C267" s="33" t="s">
        <v>429</v>
      </c>
      <c r="D267" s="38" t="s">
        <v>430</v>
      </c>
      <c r="E267" s="34">
        <v>42310</v>
      </c>
      <c r="F267" s="35">
        <v>43461.3</v>
      </c>
      <c r="G267" s="35">
        <v>32595.97</v>
      </c>
      <c r="H267" s="35">
        <v>10865.33</v>
      </c>
      <c r="I267" s="34">
        <v>42369</v>
      </c>
      <c r="J267" s="35">
        <v>41361.21</v>
      </c>
      <c r="K267" s="34">
        <v>42487</v>
      </c>
      <c r="L267" s="40" t="s">
        <v>14</v>
      </c>
    </row>
    <row r="268" spans="1:12" s="26" customFormat="1" ht="45" customHeight="1" x14ac:dyDescent="0.25">
      <c r="A268" s="38" t="s">
        <v>950</v>
      </c>
      <c r="B268" s="38" t="s">
        <v>1012</v>
      </c>
      <c r="C268" s="33" t="s">
        <v>429</v>
      </c>
      <c r="D268" s="38" t="s">
        <v>430</v>
      </c>
      <c r="E268" s="34">
        <v>42366</v>
      </c>
      <c r="F268" s="35">
        <v>45653.279999999999</v>
      </c>
      <c r="G268" s="35">
        <v>20543.980000000003</v>
      </c>
      <c r="H268" s="35">
        <v>6847.99</v>
      </c>
      <c r="I268" s="34">
        <v>42369</v>
      </c>
      <c r="J268" s="35">
        <v>0</v>
      </c>
      <c r="K268" s="34"/>
      <c r="L268" s="40" t="s">
        <v>1111</v>
      </c>
    </row>
    <row r="269" spans="1:12" s="26" customFormat="1" ht="60" customHeight="1" x14ac:dyDescent="0.25">
      <c r="A269" s="38" t="s">
        <v>951</v>
      </c>
      <c r="B269" s="38" t="s">
        <v>1013</v>
      </c>
      <c r="C269" s="33" t="s">
        <v>429</v>
      </c>
      <c r="D269" s="38" t="s">
        <v>430</v>
      </c>
      <c r="E269" s="34">
        <v>42326</v>
      </c>
      <c r="F269" s="35">
        <v>84851.79</v>
      </c>
      <c r="G269" s="35">
        <v>38183.300000000003</v>
      </c>
      <c r="H269" s="35">
        <v>12727.77</v>
      </c>
      <c r="I269" s="34">
        <v>42369</v>
      </c>
      <c r="J269" s="35">
        <v>50911.07</v>
      </c>
      <c r="K269" s="34">
        <v>42495</v>
      </c>
      <c r="L269" s="40" t="s">
        <v>14</v>
      </c>
    </row>
    <row r="270" spans="1:12" s="26" customFormat="1" ht="135" customHeight="1" x14ac:dyDescent="0.25">
      <c r="A270" s="38" t="s">
        <v>574</v>
      </c>
      <c r="B270" s="38" t="s">
        <v>575</v>
      </c>
      <c r="C270" s="33" t="s">
        <v>429</v>
      </c>
      <c r="D270" s="38" t="s">
        <v>518</v>
      </c>
      <c r="E270" s="34">
        <v>41960</v>
      </c>
      <c r="F270" s="35">
        <v>207201.4</v>
      </c>
      <c r="G270" s="35">
        <v>155401.04999999999</v>
      </c>
      <c r="H270" s="35">
        <v>51800.35</v>
      </c>
      <c r="I270" s="34">
        <v>42247</v>
      </c>
      <c r="J270" s="35">
        <f>149696.15-6750</f>
        <v>142946.15</v>
      </c>
      <c r="K270" s="34">
        <v>42320</v>
      </c>
      <c r="L270" s="40" t="s">
        <v>14</v>
      </c>
    </row>
    <row r="271" spans="1:12" s="26" customFormat="1" ht="45" customHeight="1" x14ac:dyDescent="0.25">
      <c r="A271" s="38" t="s">
        <v>758</v>
      </c>
      <c r="B271" s="38" t="s">
        <v>759</v>
      </c>
      <c r="C271" s="33" t="s">
        <v>429</v>
      </c>
      <c r="D271" s="38" t="s">
        <v>745</v>
      </c>
      <c r="E271" s="34">
        <v>41666</v>
      </c>
      <c r="F271" s="35">
        <v>42526.67</v>
      </c>
      <c r="G271" s="35">
        <v>31895</v>
      </c>
      <c r="H271" s="35">
        <v>10631.67</v>
      </c>
      <c r="I271" s="34">
        <v>41918</v>
      </c>
      <c r="J271" s="35">
        <v>39671.68</v>
      </c>
      <c r="K271" s="34">
        <v>41985</v>
      </c>
      <c r="L271" s="40" t="s">
        <v>14</v>
      </c>
    </row>
    <row r="272" spans="1:12" s="26" customFormat="1" ht="120" customHeight="1" x14ac:dyDescent="0.25">
      <c r="A272" s="38" t="s">
        <v>735</v>
      </c>
      <c r="B272" s="38" t="s">
        <v>736</v>
      </c>
      <c r="C272" s="33" t="s">
        <v>429</v>
      </c>
      <c r="D272" s="38" t="s">
        <v>694</v>
      </c>
      <c r="E272" s="34">
        <v>41939</v>
      </c>
      <c r="F272" s="35">
        <v>542097.82999999996</v>
      </c>
      <c r="G272" s="35">
        <v>406573.37</v>
      </c>
      <c r="H272" s="35">
        <v>135524.46</v>
      </c>
      <c r="I272" s="34">
        <v>42369</v>
      </c>
      <c r="J272" s="35">
        <f>271048.92+252744.54</f>
        <v>523793.45999999996</v>
      </c>
      <c r="K272" s="34">
        <v>42578</v>
      </c>
      <c r="L272" s="40" t="s">
        <v>14</v>
      </c>
    </row>
    <row r="273" spans="1:12" s="26" customFormat="1" ht="105" customHeight="1" x14ac:dyDescent="0.25">
      <c r="A273" s="38" t="s">
        <v>952</v>
      </c>
      <c r="B273" s="38" t="s">
        <v>632</v>
      </c>
      <c r="C273" s="33" t="s">
        <v>429</v>
      </c>
      <c r="D273" s="38" t="s">
        <v>584</v>
      </c>
      <c r="E273" s="34">
        <v>41866</v>
      </c>
      <c r="F273" s="35">
        <v>0</v>
      </c>
      <c r="G273" s="35">
        <v>0</v>
      </c>
      <c r="H273" s="35">
        <v>0</v>
      </c>
      <c r="I273" s="34">
        <v>42369</v>
      </c>
      <c r="J273" s="35">
        <v>0</v>
      </c>
      <c r="K273" s="34"/>
      <c r="L273" s="40" t="s">
        <v>152</v>
      </c>
    </row>
    <row r="274" spans="1:12" s="26" customFormat="1" ht="105" customHeight="1" x14ac:dyDescent="0.25">
      <c r="A274" s="38" t="s">
        <v>953</v>
      </c>
      <c r="B274" s="38" t="s">
        <v>717</v>
      </c>
      <c r="C274" s="33" t="s">
        <v>429</v>
      </c>
      <c r="D274" s="38" t="s">
        <v>694</v>
      </c>
      <c r="E274" s="34">
        <v>41785</v>
      </c>
      <c r="F274" s="35"/>
      <c r="G274" s="35">
        <v>0</v>
      </c>
      <c r="H274" s="35">
        <v>0</v>
      </c>
      <c r="I274" s="34">
        <v>42150</v>
      </c>
      <c r="J274" s="35">
        <v>0</v>
      </c>
      <c r="K274" s="34"/>
      <c r="L274" s="40" t="s">
        <v>152</v>
      </c>
    </row>
    <row r="275" spans="1:12" s="26" customFormat="1" ht="75" customHeight="1" x14ac:dyDescent="0.25">
      <c r="A275" s="38" t="s">
        <v>747</v>
      </c>
      <c r="B275" s="38" t="s">
        <v>1014</v>
      </c>
      <c r="C275" s="33" t="s">
        <v>429</v>
      </c>
      <c r="D275" s="38" t="s">
        <v>745</v>
      </c>
      <c r="E275" s="34">
        <v>41570</v>
      </c>
      <c r="F275" s="35">
        <v>34066.53</v>
      </c>
      <c r="G275" s="35">
        <v>25549.9</v>
      </c>
      <c r="H275" s="35">
        <v>8516.6299999999992</v>
      </c>
      <c r="I275" s="34">
        <v>41936</v>
      </c>
      <c r="J275" s="35">
        <v>33659.74</v>
      </c>
      <c r="K275" s="34">
        <v>41985</v>
      </c>
      <c r="L275" s="40" t="s">
        <v>14</v>
      </c>
    </row>
    <row r="276" spans="1:12" s="26" customFormat="1" ht="90" customHeight="1" x14ac:dyDescent="0.25">
      <c r="A276" s="38" t="s">
        <v>441</v>
      </c>
      <c r="B276" s="38" t="s">
        <v>442</v>
      </c>
      <c r="C276" s="33" t="s">
        <v>429</v>
      </c>
      <c r="D276" s="38" t="s">
        <v>430</v>
      </c>
      <c r="E276" s="34">
        <v>41564</v>
      </c>
      <c r="F276" s="35">
        <v>38630</v>
      </c>
      <c r="G276" s="35">
        <v>28972.5</v>
      </c>
      <c r="H276" s="35">
        <v>9657.5</v>
      </c>
      <c r="I276" s="34">
        <v>41936</v>
      </c>
      <c r="J276" s="35">
        <v>37466.68</v>
      </c>
      <c r="K276" s="34">
        <v>41990</v>
      </c>
      <c r="L276" s="40" t="s">
        <v>14</v>
      </c>
    </row>
    <row r="277" spans="1:12" s="26" customFormat="1" ht="150" customHeight="1" x14ac:dyDescent="0.25">
      <c r="A277" s="38" t="s">
        <v>441</v>
      </c>
      <c r="B277" s="38" t="s">
        <v>748</v>
      </c>
      <c r="C277" s="33" t="s">
        <v>429</v>
      </c>
      <c r="D277" s="38" t="s">
        <v>745</v>
      </c>
      <c r="E277" s="34">
        <v>41579</v>
      </c>
      <c r="F277" s="35"/>
      <c r="G277" s="35">
        <v>0</v>
      </c>
      <c r="H277" s="35">
        <v>0</v>
      </c>
      <c r="I277" s="34">
        <v>41730</v>
      </c>
      <c r="J277" s="35">
        <v>0</v>
      </c>
      <c r="K277" s="34"/>
      <c r="L277" s="40" t="s">
        <v>152</v>
      </c>
    </row>
    <row r="278" spans="1:12" s="26" customFormat="1" ht="150" customHeight="1" x14ac:dyDescent="0.25">
      <c r="A278" s="38" t="s">
        <v>954</v>
      </c>
      <c r="B278" s="38" t="s">
        <v>580</v>
      </c>
      <c r="C278" s="33" t="s">
        <v>429</v>
      </c>
      <c r="D278" s="38" t="s">
        <v>518</v>
      </c>
      <c r="E278" s="34">
        <v>41960</v>
      </c>
      <c r="F278" s="35">
        <v>156068.94</v>
      </c>
      <c r="G278" s="35">
        <v>117051.70000000001</v>
      </c>
      <c r="H278" s="35">
        <v>39017.24</v>
      </c>
      <c r="I278" s="34">
        <v>42331</v>
      </c>
      <c r="J278" s="35">
        <v>150398.93</v>
      </c>
      <c r="K278" s="34">
        <v>42424</v>
      </c>
      <c r="L278" s="40" t="s">
        <v>14</v>
      </c>
    </row>
    <row r="279" spans="1:12" s="26" customFormat="1" ht="105" customHeight="1" x14ac:dyDescent="0.25">
      <c r="A279" s="38" t="s">
        <v>641</v>
      </c>
      <c r="B279" s="38" t="s">
        <v>642</v>
      </c>
      <c r="C279" s="33" t="s">
        <v>429</v>
      </c>
      <c r="D279" s="38" t="s">
        <v>584</v>
      </c>
      <c r="E279" s="34">
        <v>41960</v>
      </c>
      <c r="F279" s="35"/>
      <c r="G279" s="35">
        <v>0</v>
      </c>
      <c r="H279" s="35">
        <v>0</v>
      </c>
      <c r="I279" s="34">
        <v>42247</v>
      </c>
      <c r="J279" s="35">
        <v>0</v>
      </c>
      <c r="K279" s="34"/>
      <c r="L279" s="40" t="s">
        <v>152</v>
      </c>
    </row>
    <row r="280" spans="1:12" s="26" customFormat="1" ht="75" customHeight="1" x14ac:dyDescent="0.25">
      <c r="A280" s="38" t="s">
        <v>955</v>
      </c>
      <c r="B280" s="38" t="s">
        <v>1015</v>
      </c>
      <c r="C280" s="33" t="s">
        <v>429</v>
      </c>
      <c r="D280" s="38" t="s">
        <v>518</v>
      </c>
      <c r="E280" s="34">
        <v>42318</v>
      </c>
      <c r="F280" s="35">
        <v>52916</v>
      </c>
      <c r="G280" s="35">
        <v>39687</v>
      </c>
      <c r="H280" s="35">
        <v>13229</v>
      </c>
      <c r="I280" s="34">
        <v>42369</v>
      </c>
      <c r="J280" s="35">
        <v>44946</v>
      </c>
      <c r="K280" s="34">
        <v>42453</v>
      </c>
      <c r="L280" s="40" t="s">
        <v>14</v>
      </c>
    </row>
    <row r="281" spans="1:12" s="26" customFormat="1" ht="45" customHeight="1" x14ac:dyDescent="0.25">
      <c r="A281" s="38" t="s">
        <v>452</v>
      </c>
      <c r="B281" s="38" t="s">
        <v>453</v>
      </c>
      <c r="C281" s="33" t="s">
        <v>429</v>
      </c>
      <c r="D281" s="38" t="s">
        <v>430</v>
      </c>
      <c r="E281" s="34">
        <v>41620</v>
      </c>
      <c r="F281" s="35">
        <v>36247.370000000003</v>
      </c>
      <c r="G281" s="35">
        <v>27185.530000000002</v>
      </c>
      <c r="H281" s="35">
        <v>9061.84</v>
      </c>
      <c r="I281" s="34">
        <v>42049</v>
      </c>
      <c r="J281" s="35">
        <v>35184.519999999997</v>
      </c>
      <c r="K281" s="34">
        <v>42170</v>
      </c>
      <c r="L281" s="40" t="s">
        <v>14</v>
      </c>
    </row>
    <row r="282" spans="1:12" s="26" customFormat="1" ht="45" customHeight="1" x14ac:dyDescent="0.25">
      <c r="A282" s="38" t="s">
        <v>956</v>
      </c>
      <c r="B282" s="38" t="s">
        <v>1016</v>
      </c>
      <c r="C282" s="33" t="s">
        <v>429</v>
      </c>
      <c r="D282" s="38" t="s">
        <v>430</v>
      </c>
      <c r="E282" s="34">
        <v>42326</v>
      </c>
      <c r="F282" s="35">
        <v>187627.24</v>
      </c>
      <c r="G282" s="35">
        <v>84432.25</v>
      </c>
      <c r="H282" s="35">
        <v>28144.09</v>
      </c>
      <c r="I282" s="34">
        <v>42369</v>
      </c>
      <c r="J282" s="35">
        <v>107236.34</v>
      </c>
      <c r="K282" s="34">
        <v>42468</v>
      </c>
      <c r="L282" s="40" t="s">
        <v>14</v>
      </c>
    </row>
    <row r="283" spans="1:12" s="26" customFormat="1" ht="105" customHeight="1" x14ac:dyDescent="0.25">
      <c r="A283" s="38" t="s">
        <v>618</v>
      </c>
      <c r="B283" s="38" t="s">
        <v>619</v>
      </c>
      <c r="C283" s="33" t="s">
        <v>429</v>
      </c>
      <c r="D283" s="38" t="s">
        <v>584</v>
      </c>
      <c r="E283" s="34">
        <v>41789</v>
      </c>
      <c r="F283" s="35">
        <v>410455.68</v>
      </c>
      <c r="G283" s="35">
        <v>184705.06</v>
      </c>
      <c r="H283" s="35">
        <v>61568.35</v>
      </c>
      <c r="I283" s="34">
        <v>42247</v>
      </c>
      <c r="J283" s="35">
        <v>246213.41</v>
      </c>
      <c r="K283" s="34">
        <v>42349</v>
      </c>
      <c r="L283" s="40" t="s">
        <v>14</v>
      </c>
    </row>
    <row r="284" spans="1:12" s="26" customFormat="1" ht="45" customHeight="1" x14ac:dyDescent="0.25">
      <c r="A284" s="38" t="s">
        <v>691</v>
      </c>
      <c r="B284" s="38" t="s">
        <v>692</v>
      </c>
      <c r="C284" s="33" t="s">
        <v>429</v>
      </c>
      <c r="D284" s="38" t="s">
        <v>649</v>
      </c>
      <c r="E284" s="34">
        <v>41960</v>
      </c>
      <c r="F284" s="35">
        <v>932811.68</v>
      </c>
      <c r="G284" s="35">
        <v>419765.26</v>
      </c>
      <c r="H284" s="35">
        <v>139921.75</v>
      </c>
      <c r="I284" s="34">
        <v>42185</v>
      </c>
      <c r="J284" s="35">
        <v>559194.09</v>
      </c>
      <c r="K284" s="34">
        <v>42259</v>
      </c>
      <c r="L284" s="40" t="s">
        <v>14</v>
      </c>
    </row>
    <row r="285" spans="1:12" s="26" customFormat="1" ht="45" customHeight="1" x14ac:dyDescent="0.25">
      <c r="A285" s="38" t="s">
        <v>446</v>
      </c>
      <c r="B285" s="38" t="s">
        <v>447</v>
      </c>
      <c r="C285" s="33" t="s">
        <v>429</v>
      </c>
      <c r="D285" s="38" t="s">
        <v>430</v>
      </c>
      <c r="E285" s="34">
        <v>41611</v>
      </c>
      <c r="F285" s="35">
        <v>48719.31</v>
      </c>
      <c r="G285" s="35">
        <v>36539.479999999996</v>
      </c>
      <c r="H285" s="35">
        <v>12179.83</v>
      </c>
      <c r="I285" s="34">
        <v>42082</v>
      </c>
      <c r="J285" s="35">
        <v>20990.02</v>
      </c>
      <c r="K285" s="34">
        <v>42403</v>
      </c>
      <c r="L285" s="40" t="s">
        <v>14</v>
      </c>
    </row>
    <row r="286" spans="1:12" s="26" customFormat="1" ht="120" customHeight="1" x14ac:dyDescent="0.25">
      <c r="A286" s="38" t="s">
        <v>446</v>
      </c>
      <c r="B286" s="38" t="s">
        <v>493</v>
      </c>
      <c r="C286" s="33" t="s">
        <v>429</v>
      </c>
      <c r="D286" s="38" t="s">
        <v>430</v>
      </c>
      <c r="E286" s="34">
        <v>41936</v>
      </c>
      <c r="F286" s="35">
        <v>0</v>
      </c>
      <c r="G286" s="35">
        <v>0</v>
      </c>
      <c r="H286" s="35">
        <v>0</v>
      </c>
      <c r="I286" s="34">
        <v>42308</v>
      </c>
      <c r="J286" s="35">
        <v>0</v>
      </c>
      <c r="K286" s="34"/>
      <c r="L286" s="40" t="s">
        <v>152</v>
      </c>
    </row>
    <row r="287" spans="1:12" s="26" customFormat="1" ht="90" customHeight="1" x14ac:dyDescent="0.25">
      <c r="A287" s="38" t="s">
        <v>599</v>
      </c>
      <c r="B287" s="38" t="s">
        <v>600</v>
      </c>
      <c r="C287" s="33" t="s">
        <v>429</v>
      </c>
      <c r="D287" s="38" t="s">
        <v>584</v>
      </c>
      <c r="E287" s="34">
        <v>41555</v>
      </c>
      <c r="F287" s="35">
        <v>108293.75999999999</v>
      </c>
      <c r="G287" s="35">
        <v>81220.319999999992</v>
      </c>
      <c r="H287" s="35">
        <v>27073.439999999999</v>
      </c>
      <c r="I287" s="34">
        <v>41974</v>
      </c>
      <c r="J287" s="35">
        <v>107458.3</v>
      </c>
      <c r="K287" s="34">
        <v>41990</v>
      </c>
      <c r="L287" s="40" t="s">
        <v>14</v>
      </c>
    </row>
    <row r="288" spans="1:12" s="26" customFormat="1" ht="45" customHeight="1" x14ac:dyDescent="0.25">
      <c r="A288" s="38" t="s">
        <v>468</v>
      </c>
      <c r="B288" s="38" t="s">
        <v>469</v>
      </c>
      <c r="C288" s="33" t="s">
        <v>429</v>
      </c>
      <c r="D288" s="38" t="s">
        <v>430</v>
      </c>
      <c r="E288" s="34">
        <v>41813</v>
      </c>
      <c r="F288" s="35">
        <v>45571</v>
      </c>
      <c r="G288" s="35">
        <v>20506.949999999997</v>
      </c>
      <c r="H288" s="35">
        <v>6835.65</v>
      </c>
      <c r="I288" s="34">
        <v>41935</v>
      </c>
      <c r="J288" s="35">
        <v>27342.6</v>
      </c>
      <c r="K288" s="34">
        <v>41990</v>
      </c>
      <c r="L288" s="40" t="s">
        <v>14</v>
      </c>
    </row>
    <row r="289" spans="1:12" s="26" customFormat="1" ht="45" customHeight="1" x14ac:dyDescent="0.25">
      <c r="A289" s="38" t="s">
        <v>742</v>
      </c>
      <c r="B289" s="38" t="s">
        <v>743</v>
      </c>
      <c r="C289" s="33" t="s">
        <v>429</v>
      </c>
      <c r="D289" s="38" t="s">
        <v>694</v>
      </c>
      <c r="E289" s="34">
        <v>41960</v>
      </c>
      <c r="F289" s="35"/>
      <c r="G289" s="35">
        <v>0</v>
      </c>
      <c r="H289" s="35">
        <v>0</v>
      </c>
      <c r="I289" s="34">
        <v>42369</v>
      </c>
      <c r="J289" s="35">
        <v>0</v>
      </c>
      <c r="K289" s="34"/>
      <c r="L289" s="40" t="s">
        <v>152</v>
      </c>
    </row>
    <row r="290" spans="1:12" s="26" customFormat="1" ht="45" customHeight="1" x14ac:dyDescent="0.25">
      <c r="A290" s="38" t="s">
        <v>685</v>
      </c>
      <c r="B290" s="38" t="s">
        <v>686</v>
      </c>
      <c r="C290" s="33" t="s">
        <v>429</v>
      </c>
      <c r="D290" s="38" t="s">
        <v>649</v>
      </c>
      <c r="E290" s="34">
        <v>41960</v>
      </c>
      <c r="F290" s="35">
        <v>57634.1</v>
      </c>
      <c r="G290" s="35">
        <v>43225.57</v>
      </c>
      <c r="H290" s="35">
        <v>14408.53</v>
      </c>
      <c r="I290" s="34">
        <v>42247</v>
      </c>
      <c r="J290" s="35">
        <f>57634.04-2351.7</f>
        <v>55282.340000000004</v>
      </c>
      <c r="K290" s="34">
        <v>42320</v>
      </c>
      <c r="L290" s="40" t="s">
        <v>14</v>
      </c>
    </row>
    <row r="291" spans="1:12" s="26" customFormat="1" ht="75" customHeight="1" x14ac:dyDescent="0.25">
      <c r="A291" s="38" t="s">
        <v>673</v>
      </c>
      <c r="B291" s="38" t="s">
        <v>674</v>
      </c>
      <c r="C291" s="33" t="s">
        <v>429</v>
      </c>
      <c r="D291" s="38" t="s">
        <v>649</v>
      </c>
      <c r="E291" s="34">
        <v>41849</v>
      </c>
      <c r="F291" s="35">
        <v>839861.17</v>
      </c>
      <c r="G291" s="35">
        <v>377937.52</v>
      </c>
      <c r="H291" s="35">
        <v>125979.18</v>
      </c>
      <c r="I291" s="34">
        <v>42033</v>
      </c>
      <c r="J291" s="35">
        <v>496358.93</v>
      </c>
      <c r="K291" s="34">
        <v>42110</v>
      </c>
      <c r="L291" s="40" t="s">
        <v>14</v>
      </c>
    </row>
    <row r="292" spans="1:12" s="26" customFormat="1" ht="45" customHeight="1" x14ac:dyDescent="0.25">
      <c r="A292" s="38" t="s">
        <v>523</v>
      </c>
      <c r="B292" s="38" t="s">
        <v>524</v>
      </c>
      <c r="C292" s="33" t="s">
        <v>429</v>
      </c>
      <c r="D292" s="38" t="s">
        <v>518</v>
      </c>
      <c r="E292" s="34">
        <v>41243</v>
      </c>
      <c r="F292" s="35">
        <v>10753.06</v>
      </c>
      <c r="G292" s="35">
        <v>8064.7899999999991</v>
      </c>
      <c r="H292" s="35">
        <v>2688.27</v>
      </c>
      <c r="I292" s="34">
        <v>41729</v>
      </c>
      <c r="J292" s="35">
        <v>10380.25</v>
      </c>
      <c r="K292" s="34">
        <v>41828</v>
      </c>
      <c r="L292" s="40" t="s">
        <v>14</v>
      </c>
    </row>
    <row r="293" spans="1:12" s="26" customFormat="1" ht="45" customHeight="1" x14ac:dyDescent="0.25">
      <c r="A293" s="38" t="s">
        <v>957</v>
      </c>
      <c r="B293" s="38" t="s">
        <v>1017</v>
      </c>
      <c r="C293" s="33" t="s">
        <v>429</v>
      </c>
      <c r="D293" s="38" t="s">
        <v>430</v>
      </c>
      <c r="E293" s="34">
        <v>41458</v>
      </c>
      <c r="F293" s="35">
        <v>22384.91</v>
      </c>
      <c r="G293" s="35">
        <v>16788.68</v>
      </c>
      <c r="H293" s="35">
        <v>5596.23</v>
      </c>
      <c r="I293" s="34">
        <v>41705</v>
      </c>
      <c r="J293" s="35">
        <v>19078.36</v>
      </c>
      <c r="K293" s="34">
        <v>41796</v>
      </c>
      <c r="L293" s="40" t="s">
        <v>14</v>
      </c>
    </row>
    <row r="294" spans="1:12" s="26" customFormat="1" ht="75" customHeight="1" x14ac:dyDescent="0.25">
      <c r="A294" s="38" t="s">
        <v>525</v>
      </c>
      <c r="B294" s="38" t="s">
        <v>526</v>
      </c>
      <c r="C294" s="33" t="s">
        <v>429</v>
      </c>
      <c r="D294" s="38" t="s">
        <v>518</v>
      </c>
      <c r="E294" s="34">
        <v>41243</v>
      </c>
      <c r="F294" s="35">
        <v>21617.8</v>
      </c>
      <c r="G294" s="35">
        <v>16213.349999999999</v>
      </c>
      <c r="H294" s="35">
        <v>5404.45</v>
      </c>
      <c r="I294" s="34">
        <v>41820</v>
      </c>
      <c r="J294" s="35">
        <v>21111.690000000002</v>
      </c>
      <c r="K294" s="34">
        <v>41901</v>
      </c>
      <c r="L294" s="40" t="s">
        <v>14</v>
      </c>
    </row>
    <row r="295" spans="1:12" s="26" customFormat="1" ht="60" customHeight="1" x14ac:dyDescent="0.25">
      <c r="A295" s="38" t="s">
        <v>455</v>
      </c>
      <c r="B295" s="38" t="s">
        <v>456</v>
      </c>
      <c r="C295" s="33" t="s">
        <v>429</v>
      </c>
      <c r="D295" s="38" t="s">
        <v>430</v>
      </c>
      <c r="E295" s="34">
        <v>41659</v>
      </c>
      <c r="F295" s="35">
        <v>33127.879999999997</v>
      </c>
      <c r="G295" s="35">
        <v>24845.910000000003</v>
      </c>
      <c r="H295" s="35">
        <v>8281.9699999999993</v>
      </c>
      <c r="I295" s="34">
        <v>42073</v>
      </c>
      <c r="J295" s="35">
        <v>30929.89</v>
      </c>
      <c r="K295" s="34">
        <v>42277</v>
      </c>
      <c r="L295" s="40" t="s">
        <v>14</v>
      </c>
    </row>
    <row r="296" spans="1:12" s="26" customFormat="1" ht="90" customHeight="1" x14ac:dyDescent="0.25">
      <c r="A296" s="38" t="s">
        <v>551</v>
      </c>
      <c r="B296" s="38" t="s">
        <v>552</v>
      </c>
      <c r="C296" s="33" t="s">
        <v>429</v>
      </c>
      <c r="D296" s="38" t="s">
        <v>518</v>
      </c>
      <c r="E296" s="34">
        <v>41940</v>
      </c>
      <c r="F296" s="35">
        <v>175400</v>
      </c>
      <c r="G296" s="35">
        <v>131550</v>
      </c>
      <c r="H296" s="35">
        <v>43850</v>
      </c>
      <c r="I296" s="34">
        <v>42369</v>
      </c>
      <c r="J296" s="35">
        <v>172936.49</v>
      </c>
      <c r="K296" s="34">
        <v>42350</v>
      </c>
      <c r="L296" s="40" t="s">
        <v>14</v>
      </c>
    </row>
    <row r="297" spans="1:12" s="26" customFormat="1" ht="165" customHeight="1" x14ac:dyDescent="0.25">
      <c r="A297" s="38" t="s">
        <v>958</v>
      </c>
      <c r="B297" s="38" t="s">
        <v>672</v>
      </c>
      <c r="C297" s="33" t="s">
        <v>429</v>
      </c>
      <c r="D297" s="38" t="s">
        <v>649</v>
      </c>
      <c r="E297" s="34">
        <v>41816</v>
      </c>
      <c r="F297" s="35">
        <v>584190.71</v>
      </c>
      <c r="G297" s="35">
        <v>438143.02999999997</v>
      </c>
      <c r="H297" s="35">
        <v>146047.67999999999</v>
      </c>
      <c r="I297" s="34">
        <v>42172</v>
      </c>
      <c r="J297" s="35">
        <v>584190.69999999995</v>
      </c>
      <c r="K297" s="34">
        <v>42117</v>
      </c>
      <c r="L297" s="40" t="s">
        <v>14</v>
      </c>
    </row>
    <row r="298" spans="1:12" s="26" customFormat="1" ht="45" customHeight="1" x14ac:dyDescent="0.25">
      <c r="A298" s="38" t="s">
        <v>737</v>
      </c>
      <c r="B298" s="38" t="s">
        <v>738</v>
      </c>
      <c r="C298" s="33" t="s">
        <v>429</v>
      </c>
      <c r="D298" s="38" t="s">
        <v>694</v>
      </c>
      <c r="E298" s="34">
        <v>41950</v>
      </c>
      <c r="F298" s="35">
        <v>0</v>
      </c>
      <c r="G298" s="35">
        <v>0</v>
      </c>
      <c r="H298" s="35">
        <v>0</v>
      </c>
      <c r="I298" s="34">
        <v>42369</v>
      </c>
      <c r="J298" s="35">
        <v>0</v>
      </c>
      <c r="K298" s="34"/>
      <c r="L298" s="40" t="s">
        <v>152</v>
      </c>
    </row>
    <row r="299" spans="1:12" s="26" customFormat="1" ht="180" customHeight="1" x14ac:dyDescent="0.25">
      <c r="A299" s="38" t="s">
        <v>703</v>
      </c>
      <c r="B299" s="38" t="s">
        <v>704</v>
      </c>
      <c r="C299" s="33" t="s">
        <v>429</v>
      </c>
      <c r="D299" s="38" t="s">
        <v>694</v>
      </c>
      <c r="E299" s="34">
        <v>41599</v>
      </c>
      <c r="F299" s="35">
        <v>62668</v>
      </c>
      <c r="G299" s="35">
        <v>47001</v>
      </c>
      <c r="H299" s="35">
        <v>15667</v>
      </c>
      <c r="I299" s="34">
        <v>41912</v>
      </c>
      <c r="J299" s="35">
        <v>62668</v>
      </c>
      <c r="K299" s="34">
        <v>41943</v>
      </c>
      <c r="L299" s="40" t="s">
        <v>14</v>
      </c>
    </row>
    <row r="300" spans="1:12" s="26" customFormat="1" ht="165" customHeight="1" x14ac:dyDescent="0.25">
      <c r="A300" s="38" t="s">
        <v>959</v>
      </c>
      <c r="B300" s="38" t="s">
        <v>531</v>
      </c>
      <c r="C300" s="33" t="s">
        <v>429</v>
      </c>
      <c r="D300" s="38" t="s">
        <v>518</v>
      </c>
      <c r="E300" s="34">
        <v>41807</v>
      </c>
      <c r="F300" s="35">
        <v>36078</v>
      </c>
      <c r="G300" s="35">
        <v>27058.5</v>
      </c>
      <c r="H300" s="35">
        <v>9019.5</v>
      </c>
      <c r="I300" s="34">
        <v>41973</v>
      </c>
      <c r="J300" s="35">
        <v>34818</v>
      </c>
      <c r="K300" s="34">
        <v>42054</v>
      </c>
      <c r="L300" s="40" t="s">
        <v>14</v>
      </c>
    </row>
    <row r="301" spans="1:12" s="26" customFormat="1" ht="135" customHeight="1" x14ac:dyDescent="0.25">
      <c r="A301" s="38" t="s">
        <v>960</v>
      </c>
      <c r="B301" s="38" t="s">
        <v>698</v>
      </c>
      <c r="C301" s="33" t="s">
        <v>429</v>
      </c>
      <c r="D301" s="38" t="s">
        <v>694</v>
      </c>
      <c r="E301" s="34">
        <v>41509</v>
      </c>
      <c r="F301" s="35">
        <v>88090.8</v>
      </c>
      <c r="G301" s="35">
        <v>66068.100000000006</v>
      </c>
      <c r="H301" s="35">
        <v>22022.7</v>
      </c>
      <c r="I301" s="34">
        <v>41936</v>
      </c>
      <c r="J301" s="35">
        <v>88090.8</v>
      </c>
      <c r="K301" s="34">
        <v>41921</v>
      </c>
      <c r="L301" s="40" t="s">
        <v>14</v>
      </c>
    </row>
    <row r="302" spans="1:12" s="26" customFormat="1" ht="180" customHeight="1" x14ac:dyDescent="0.25">
      <c r="A302" s="38" t="s">
        <v>706</v>
      </c>
      <c r="B302" s="38" t="s">
        <v>707</v>
      </c>
      <c r="C302" s="33" t="s">
        <v>429</v>
      </c>
      <c r="D302" s="38" t="s">
        <v>694</v>
      </c>
      <c r="E302" s="34">
        <v>41611</v>
      </c>
      <c r="F302" s="35">
        <v>42129.21</v>
      </c>
      <c r="G302" s="35">
        <v>31596.91</v>
      </c>
      <c r="H302" s="35">
        <v>10532.3</v>
      </c>
      <c r="I302" s="34">
        <v>41936</v>
      </c>
      <c r="J302" s="35">
        <v>42129.21</v>
      </c>
      <c r="K302" s="34">
        <v>41921</v>
      </c>
      <c r="L302" s="40" t="s">
        <v>14</v>
      </c>
    </row>
    <row r="303" spans="1:12" s="26" customFormat="1" ht="45" customHeight="1" x14ac:dyDescent="0.25">
      <c r="A303" s="38" t="s">
        <v>779</v>
      </c>
      <c r="B303" s="38" t="s">
        <v>780</v>
      </c>
      <c r="C303" s="33" t="s">
        <v>429</v>
      </c>
      <c r="D303" s="38" t="s">
        <v>745</v>
      </c>
      <c r="E303" s="34">
        <v>41925</v>
      </c>
      <c r="F303" s="35">
        <v>26323</v>
      </c>
      <c r="G303" s="35">
        <v>19742.25</v>
      </c>
      <c r="H303" s="35">
        <v>6580.75</v>
      </c>
      <c r="I303" s="34">
        <v>42369</v>
      </c>
      <c r="J303" s="35">
        <v>26323</v>
      </c>
      <c r="K303" s="34">
        <v>42360</v>
      </c>
      <c r="L303" s="40" t="s">
        <v>14</v>
      </c>
    </row>
    <row r="304" spans="1:12" s="26" customFormat="1" ht="45" customHeight="1" x14ac:dyDescent="0.25">
      <c r="A304" s="38" t="s">
        <v>486</v>
      </c>
      <c r="B304" s="38" t="s">
        <v>487</v>
      </c>
      <c r="C304" s="33" t="s">
        <v>429</v>
      </c>
      <c r="D304" s="38" t="s">
        <v>430</v>
      </c>
      <c r="E304" s="34">
        <v>41918</v>
      </c>
      <c r="F304" s="35">
        <v>38689.519999999997</v>
      </c>
      <c r="G304" s="35">
        <v>29017.140000000007</v>
      </c>
      <c r="H304" s="35">
        <v>9672.3799999999992</v>
      </c>
      <c r="I304" s="34">
        <v>42192</v>
      </c>
      <c r="J304" s="35">
        <v>38689.519999999997</v>
      </c>
      <c r="K304" s="34">
        <v>42282</v>
      </c>
      <c r="L304" s="40" t="s">
        <v>14</v>
      </c>
    </row>
    <row r="305" spans="1:12" s="26" customFormat="1" ht="45" customHeight="1" x14ac:dyDescent="0.25">
      <c r="A305" s="38" t="s">
        <v>961</v>
      </c>
      <c r="B305" s="38" t="s">
        <v>1018</v>
      </c>
      <c r="C305" s="33" t="s">
        <v>429</v>
      </c>
      <c r="D305" s="38" t="s">
        <v>430</v>
      </c>
      <c r="E305" s="34">
        <v>42321</v>
      </c>
      <c r="F305" s="35">
        <v>41636.699999999997</v>
      </c>
      <c r="G305" s="35">
        <v>31227.519999999997</v>
      </c>
      <c r="H305" s="35">
        <v>10409.18</v>
      </c>
      <c r="I305" s="34">
        <v>42369</v>
      </c>
      <c r="J305" s="35">
        <v>39654</v>
      </c>
      <c r="K305" s="34">
        <v>42468</v>
      </c>
      <c r="L305" s="40" t="s">
        <v>14</v>
      </c>
    </row>
    <row r="306" spans="1:12" s="26" customFormat="1" ht="105" customHeight="1" x14ac:dyDescent="0.25">
      <c r="A306" s="38" t="s">
        <v>494</v>
      </c>
      <c r="B306" s="38" t="s">
        <v>495</v>
      </c>
      <c r="C306" s="33" t="s">
        <v>429</v>
      </c>
      <c r="D306" s="38" t="s">
        <v>430</v>
      </c>
      <c r="E306" s="34">
        <v>41936</v>
      </c>
      <c r="F306" s="35">
        <v>42980</v>
      </c>
      <c r="G306" s="35">
        <v>32235</v>
      </c>
      <c r="H306" s="35">
        <v>10745</v>
      </c>
      <c r="I306" s="34">
        <v>42247</v>
      </c>
      <c r="J306" s="35">
        <v>42980</v>
      </c>
      <c r="K306" s="34">
        <v>42277</v>
      </c>
      <c r="L306" s="40" t="s">
        <v>14</v>
      </c>
    </row>
    <row r="307" spans="1:12" s="26" customFormat="1" ht="75" customHeight="1" x14ac:dyDescent="0.25">
      <c r="A307" s="38" t="s">
        <v>677</v>
      </c>
      <c r="B307" s="38" t="s">
        <v>678</v>
      </c>
      <c r="C307" s="33" t="s">
        <v>429</v>
      </c>
      <c r="D307" s="38" t="s">
        <v>649</v>
      </c>
      <c r="E307" s="34">
        <v>41862</v>
      </c>
      <c r="F307" s="35">
        <v>382387.25</v>
      </c>
      <c r="G307" s="35">
        <v>286790.44</v>
      </c>
      <c r="H307" s="35">
        <v>95596.81</v>
      </c>
      <c r="I307" s="34">
        <v>42307</v>
      </c>
      <c r="J307" s="35">
        <v>382387.25</v>
      </c>
      <c r="K307" s="34">
        <v>42356</v>
      </c>
      <c r="L307" s="40" t="s">
        <v>14</v>
      </c>
    </row>
    <row r="308" spans="1:12" s="26" customFormat="1" ht="90" customHeight="1" x14ac:dyDescent="0.25">
      <c r="A308" s="38" t="s">
        <v>477</v>
      </c>
      <c r="B308" s="38" t="s">
        <v>478</v>
      </c>
      <c r="C308" s="33" t="s">
        <v>429</v>
      </c>
      <c r="D308" s="38" t="s">
        <v>430</v>
      </c>
      <c r="E308" s="34">
        <v>41883</v>
      </c>
      <c r="F308" s="35">
        <v>44276.66</v>
      </c>
      <c r="G308" s="35">
        <v>33207.490000000005</v>
      </c>
      <c r="H308" s="35">
        <v>11069.17</v>
      </c>
      <c r="I308" s="34">
        <v>42268</v>
      </c>
      <c r="J308" s="35">
        <v>42850.59</v>
      </c>
      <c r="K308" s="34">
        <v>42282</v>
      </c>
      <c r="L308" s="40" t="s">
        <v>14</v>
      </c>
    </row>
    <row r="309" spans="1:12" s="26" customFormat="1" ht="45" customHeight="1" x14ac:dyDescent="0.25">
      <c r="A309" s="38" t="s">
        <v>477</v>
      </c>
      <c r="B309" s="38" t="s">
        <v>479</v>
      </c>
      <c r="C309" s="33" t="s">
        <v>429</v>
      </c>
      <c r="D309" s="38" t="s">
        <v>430</v>
      </c>
      <c r="E309" s="34">
        <v>41891</v>
      </c>
      <c r="F309" s="35">
        <v>28122.3</v>
      </c>
      <c r="G309" s="35">
        <v>21091.72</v>
      </c>
      <c r="H309" s="35">
        <v>7030.58</v>
      </c>
      <c r="I309" s="34">
        <v>41997</v>
      </c>
      <c r="J309" s="35">
        <v>27566.93</v>
      </c>
      <c r="K309" s="34">
        <v>42034</v>
      </c>
      <c r="L309" s="40" t="s">
        <v>14</v>
      </c>
    </row>
    <row r="310" spans="1:12" s="26" customFormat="1" ht="45" customHeight="1" x14ac:dyDescent="0.25">
      <c r="A310" s="38" t="s">
        <v>477</v>
      </c>
      <c r="B310" s="38" t="s">
        <v>768</v>
      </c>
      <c r="C310" s="33" t="s">
        <v>429</v>
      </c>
      <c r="D310" s="38" t="s">
        <v>745</v>
      </c>
      <c r="E310" s="34">
        <v>41890</v>
      </c>
      <c r="F310" s="35">
        <v>38623.199999999997</v>
      </c>
      <c r="G310" s="35">
        <v>28967.399999999998</v>
      </c>
      <c r="H310" s="35">
        <v>9655.7999999999993</v>
      </c>
      <c r="I310" s="34">
        <v>42175</v>
      </c>
      <c r="J310" s="35">
        <v>37301.1</v>
      </c>
      <c r="K310" s="34">
        <v>42229</v>
      </c>
      <c r="L310" s="40" t="s">
        <v>14</v>
      </c>
    </row>
    <row r="311" spans="1:12" s="26" customFormat="1" ht="30" customHeight="1" x14ac:dyDescent="0.25">
      <c r="A311" s="38" t="s">
        <v>681</v>
      </c>
      <c r="B311" s="38" t="s">
        <v>682</v>
      </c>
      <c r="C311" s="33" t="s">
        <v>429</v>
      </c>
      <c r="D311" s="38" t="s">
        <v>649</v>
      </c>
      <c r="E311" s="34">
        <v>41953</v>
      </c>
      <c r="F311" s="35">
        <v>177263</v>
      </c>
      <c r="G311" s="35">
        <v>132947.25</v>
      </c>
      <c r="H311" s="35">
        <v>44315.75</v>
      </c>
      <c r="I311" s="34">
        <v>42277</v>
      </c>
      <c r="J311" s="35">
        <f>177263-694.32-7338.83-1259.88</f>
        <v>167969.97</v>
      </c>
      <c r="K311" s="34">
        <v>42320</v>
      </c>
      <c r="L311" s="40" t="s">
        <v>14</v>
      </c>
    </row>
    <row r="312" spans="1:12" s="26" customFormat="1" ht="90" customHeight="1" x14ac:dyDescent="0.25">
      <c r="A312" s="38" t="s">
        <v>962</v>
      </c>
      <c r="B312" s="38" t="s">
        <v>669</v>
      </c>
      <c r="C312" s="33" t="s">
        <v>429</v>
      </c>
      <c r="D312" s="38" t="s">
        <v>649</v>
      </c>
      <c r="E312" s="34">
        <v>41792</v>
      </c>
      <c r="F312" s="35">
        <v>32785.72</v>
      </c>
      <c r="G312" s="35">
        <v>24589.29</v>
      </c>
      <c r="H312" s="35">
        <v>8196.43</v>
      </c>
      <c r="I312" s="34">
        <v>42247</v>
      </c>
      <c r="J312" s="35">
        <v>32785.72</v>
      </c>
      <c r="K312" s="34">
        <v>42082</v>
      </c>
      <c r="L312" s="40" t="s">
        <v>14</v>
      </c>
    </row>
    <row r="313" spans="1:12" s="26" customFormat="1" ht="45" customHeight="1" x14ac:dyDescent="0.25">
      <c r="A313" s="38" t="s">
        <v>549</v>
      </c>
      <c r="B313" s="38" t="s">
        <v>550</v>
      </c>
      <c r="C313" s="33" t="s">
        <v>429</v>
      </c>
      <c r="D313" s="38" t="s">
        <v>518</v>
      </c>
      <c r="E313" s="34">
        <v>41932</v>
      </c>
      <c r="F313" s="35">
        <v>42436.72</v>
      </c>
      <c r="G313" s="35">
        <v>31827.54</v>
      </c>
      <c r="H313" s="35">
        <v>10609.18</v>
      </c>
      <c r="I313" s="34">
        <v>42252</v>
      </c>
      <c r="J313" s="35">
        <v>42067.57</v>
      </c>
      <c r="K313" s="34">
        <v>42317</v>
      </c>
      <c r="L313" s="40" t="s">
        <v>14</v>
      </c>
    </row>
    <row r="314" spans="1:12" s="26" customFormat="1" ht="60" customHeight="1" x14ac:dyDescent="0.25">
      <c r="A314" s="38" t="s">
        <v>963</v>
      </c>
      <c r="B314" s="38" t="s">
        <v>593</v>
      </c>
      <c r="C314" s="33" t="s">
        <v>429</v>
      </c>
      <c r="D314" s="38" t="s">
        <v>584</v>
      </c>
      <c r="E314" s="34">
        <v>41512</v>
      </c>
      <c r="F314" s="35"/>
      <c r="G314" s="35">
        <v>0</v>
      </c>
      <c r="H314" s="35">
        <v>0</v>
      </c>
      <c r="I314" s="34">
        <v>41816</v>
      </c>
      <c r="J314" s="35">
        <v>0</v>
      </c>
      <c r="K314" s="34"/>
      <c r="L314" s="40" t="s">
        <v>152</v>
      </c>
    </row>
    <row r="315" spans="1:12" s="26" customFormat="1" ht="105" customHeight="1" x14ac:dyDescent="0.25">
      <c r="A315" s="38" t="s">
        <v>720</v>
      </c>
      <c r="B315" s="38" t="s">
        <v>721</v>
      </c>
      <c r="C315" s="33" t="s">
        <v>429</v>
      </c>
      <c r="D315" s="38" t="s">
        <v>694</v>
      </c>
      <c r="E315" s="34">
        <v>41801</v>
      </c>
      <c r="F315" s="35">
        <v>6574.88</v>
      </c>
      <c r="G315" s="35">
        <v>4931.16</v>
      </c>
      <c r="H315" s="35">
        <v>1643.72</v>
      </c>
      <c r="I315" s="34">
        <v>41936</v>
      </c>
      <c r="J315" s="35">
        <v>5539.85</v>
      </c>
      <c r="K315" s="34">
        <v>41949</v>
      </c>
      <c r="L315" s="40" t="s">
        <v>14</v>
      </c>
    </row>
    <row r="316" spans="1:12" s="26" customFormat="1" ht="90" customHeight="1" x14ac:dyDescent="0.25">
      <c r="A316" s="38" t="s">
        <v>613</v>
      </c>
      <c r="B316" s="38" t="s">
        <v>614</v>
      </c>
      <c r="C316" s="33" t="s">
        <v>429</v>
      </c>
      <c r="D316" s="38" t="s">
        <v>584</v>
      </c>
      <c r="E316" s="34">
        <v>41661</v>
      </c>
      <c r="F316" s="35">
        <v>58306.15</v>
      </c>
      <c r="G316" s="35">
        <v>43729.61</v>
      </c>
      <c r="H316" s="35">
        <v>14576.54</v>
      </c>
      <c r="I316" s="34">
        <v>42247</v>
      </c>
      <c r="J316" s="35">
        <v>58088.31</v>
      </c>
      <c r="K316" s="34">
        <v>42282</v>
      </c>
      <c r="L316" s="40" t="s">
        <v>14</v>
      </c>
    </row>
    <row r="317" spans="1:12" s="26" customFormat="1" ht="45" customHeight="1" x14ac:dyDescent="0.25">
      <c r="A317" s="38" t="s">
        <v>543</v>
      </c>
      <c r="B317" s="38" t="s">
        <v>544</v>
      </c>
      <c r="C317" s="33" t="s">
        <v>429</v>
      </c>
      <c r="D317" s="38" t="s">
        <v>518</v>
      </c>
      <c r="E317" s="34">
        <v>41912</v>
      </c>
      <c r="F317" s="35">
        <v>17934</v>
      </c>
      <c r="G317" s="35">
        <v>13450.5</v>
      </c>
      <c r="H317" s="35">
        <v>4483.5</v>
      </c>
      <c r="I317" s="34">
        <v>42369</v>
      </c>
      <c r="J317" s="35">
        <f>8967+4817.76</f>
        <v>13784.76</v>
      </c>
      <c r="K317" s="34">
        <v>42429</v>
      </c>
      <c r="L317" s="40" t="s">
        <v>14</v>
      </c>
    </row>
    <row r="318" spans="1:12" s="24" customFormat="1" ht="45" customHeight="1" x14ac:dyDescent="0.25">
      <c r="A318" s="38" t="s">
        <v>558</v>
      </c>
      <c r="B318" s="38" t="s">
        <v>559</v>
      </c>
      <c r="C318" s="33" t="s">
        <v>429</v>
      </c>
      <c r="D318" s="38" t="s">
        <v>518</v>
      </c>
      <c r="E318" s="34">
        <v>41960</v>
      </c>
      <c r="F318" s="35">
        <v>102651.78</v>
      </c>
      <c r="G318" s="35">
        <v>76988.83</v>
      </c>
      <c r="H318" s="35">
        <v>25662.95</v>
      </c>
      <c r="I318" s="34">
        <v>42369</v>
      </c>
      <c r="J318" s="35">
        <v>97993.98</v>
      </c>
      <c r="K318" s="34">
        <v>42416</v>
      </c>
      <c r="L318" s="40" t="s">
        <v>14</v>
      </c>
    </row>
    <row r="319" spans="1:12" s="24" customFormat="1" ht="120" customHeight="1" x14ac:dyDescent="0.25">
      <c r="A319" s="38" t="s">
        <v>964</v>
      </c>
      <c r="B319" s="38" t="s">
        <v>1019</v>
      </c>
      <c r="C319" s="33" t="s">
        <v>429</v>
      </c>
      <c r="D319" s="38" t="s">
        <v>518</v>
      </c>
      <c r="E319" s="34">
        <v>42292</v>
      </c>
      <c r="F319" s="35">
        <v>82060</v>
      </c>
      <c r="G319" s="35">
        <v>61545</v>
      </c>
      <c r="H319" s="35">
        <v>20515</v>
      </c>
      <c r="I319" s="34">
        <v>42369</v>
      </c>
      <c r="J319" s="35">
        <v>81967.17</v>
      </c>
      <c r="K319" s="34">
        <v>42453</v>
      </c>
      <c r="L319" s="40" t="s">
        <v>14</v>
      </c>
    </row>
    <row r="320" spans="1:12" s="24" customFormat="1" ht="75" customHeight="1" x14ac:dyDescent="0.25">
      <c r="A320" s="38" t="s">
        <v>655</v>
      </c>
      <c r="B320" s="38" t="s">
        <v>656</v>
      </c>
      <c r="C320" s="33" t="s">
        <v>429</v>
      </c>
      <c r="D320" s="38" t="s">
        <v>649</v>
      </c>
      <c r="E320" s="34">
        <v>41570</v>
      </c>
      <c r="F320" s="35"/>
      <c r="G320" s="35">
        <v>0</v>
      </c>
      <c r="H320" s="35">
        <v>0</v>
      </c>
      <c r="I320" s="34">
        <v>41935</v>
      </c>
      <c r="J320" s="35">
        <v>0</v>
      </c>
      <c r="K320" s="34"/>
      <c r="L320" s="40" t="s">
        <v>152</v>
      </c>
    </row>
    <row r="321" spans="1:12" s="26" customFormat="1" ht="120" customHeight="1" x14ac:dyDescent="0.25">
      <c r="A321" s="38" t="s">
        <v>965</v>
      </c>
      <c r="B321" s="38" t="s">
        <v>1020</v>
      </c>
      <c r="C321" s="33" t="s">
        <v>429</v>
      </c>
      <c r="D321" s="38" t="s">
        <v>518</v>
      </c>
      <c r="E321" s="34">
        <v>42276</v>
      </c>
      <c r="F321" s="35">
        <v>110667.85</v>
      </c>
      <c r="G321" s="35">
        <v>83000.890000000014</v>
      </c>
      <c r="H321" s="35">
        <v>27666.959999999999</v>
      </c>
      <c r="I321" s="34">
        <v>42369</v>
      </c>
      <c r="J321" s="35">
        <v>78645.91</v>
      </c>
      <c r="K321" s="34">
        <v>43580</v>
      </c>
      <c r="L321" s="40" t="s">
        <v>14</v>
      </c>
    </row>
    <row r="322" spans="1:12" s="24" customFormat="1" ht="60" customHeight="1" x14ac:dyDescent="0.25">
      <c r="A322" s="38" t="s">
        <v>966</v>
      </c>
      <c r="B322" s="38" t="s">
        <v>1119</v>
      </c>
      <c r="C322" s="33" t="s">
        <v>429</v>
      </c>
      <c r="D322" s="38" t="s">
        <v>518</v>
      </c>
      <c r="E322" s="34">
        <v>42319</v>
      </c>
      <c r="F322" s="35">
        <v>73083.960000000006</v>
      </c>
      <c r="G322" s="35">
        <v>54812.97</v>
      </c>
      <c r="H322" s="35">
        <v>18270.990000000002</v>
      </c>
      <c r="I322" s="34">
        <v>42369</v>
      </c>
      <c r="J322" s="35">
        <v>49346.64</v>
      </c>
      <c r="K322" s="34">
        <v>42501</v>
      </c>
      <c r="L322" s="40" t="s">
        <v>14</v>
      </c>
    </row>
    <row r="323" spans="1:12" s="24" customFormat="1" ht="45" customHeight="1" x14ac:dyDescent="0.25">
      <c r="A323" s="38" t="s">
        <v>513</v>
      </c>
      <c r="B323" s="38" t="s">
        <v>514</v>
      </c>
      <c r="C323" s="33" t="s">
        <v>429</v>
      </c>
      <c r="D323" s="38" t="s">
        <v>430</v>
      </c>
      <c r="E323" s="34">
        <v>41960</v>
      </c>
      <c r="F323" s="35"/>
      <c r="G323" s="35">
        <v>0</v>
      </c>
      <c r="H323" s="35">
        <v>0</v>
      </c>
      <c r="I323" s="34">
        <v>42247</v>
      </c>
      <c r="J323" s="35">
        <v>0</v>
      </c>
      <c r="K323" s="34"/>
      <c r="L323" s="40" t="s">
        <v>152</v>
      </c>
    </row>
    <row r="324" spans="1:12" s="26" customFormat="1" ht="135" customHeight="1" x14ac:dyDescent="0.25">
      <c r="A324" s="38" t="s">
        <v>606</v>
      </c>
      <c r="B324" s="38" t="s">
        <v>607</v>
      </c>
      <c r="C324" s="33" t="s">
        <v>429</v>
      </c>
      <c r="D324" s="38" t="s">
        <v>584</v>
      </c>
      <c r="E324" s="34">
        <v>41596</v>
      </c>
      <c r="F324" s="35"/>
      <c r="G324" s="35">
        <v>0</v>
      </c>
      <c r="H324" s="35">
        <v>0</v>
      </c>
      <c r="I324" s="34">
        <v>41716</v>
      </c>
      <c r="J324" s="35">
        <v>0</v>
      </c>
      <c r="K324" s="34"/>
      <c r="L324" s="40" t="s">
        <v>152</v>
      </c>
    </row>
    <row r="325" spans="1:12" s="25" customFormat="1" ht="45" customHeight="1" x14ac:dyDescent="0.25">
      <c r="A325" s="38" t="s">
        <v>787</v>
      </c>
      <c r="B325" s="38" t="s">
        <v>788</v>
      </c>
      <c r="C325" s="33" t="s">
        <v>429</v>
      </c>
      <c r="D325" s="38" t="s">
        <v>745</v>
      </c>
      <c r="E325" s="34">
        <v>41960</v>
      </c>
      <c r="F325" s="35">
        <v>158296.54999999999</v>
      </c>
      <c r="G325" s="35">
        <v>71233.45</v>
      </c>
      <c r="H325" s="35">
        <v>23744.48</v>
      </c>
      <c r="I325" s="34">
        <v>42202</v>
      </c>
      <c r="J325" s="35">
        <v>94977.919999999998</v>
      </c>
      <c r="K325" s="34">
        <v>42247</v>
      </c>
      <c r="L325" s="40" t="s">
        <v>14</v>
      </c>
    </row>
    <row r="326" spans="1:12" s="25" customFormat="1" ht="120" customHeight="1" x14ac:dyDescent="0.25">
      <c r="A326" s="38" t="s">
        <v>967</v>
      </c>
      <c r="B326" s="38" t="s">
        <v>726</v>
      </c>
      <c r="C326" s="33" t="s">
        <v>429</v>
      </c>
      <c r="D326" s="38" t="s">
        <v>694</v>
      </c>
      <c r="E326" s="34">
        <v>41856</v>
      </c>
      <c r="F326" s="35">
        <v>29637.5</v>
      </c>
      <c r="G326" s="35">
        <v>13336.869999999999</v>
      </c>
      <c r="H326" s="35">
        <v>4445.63</v>
      </c>
      <c r="I326" s="34">
        <v>42068</v>
      </c>
      <c r="J326" s="35">
        <v>17771.53</v>
      </c>
      <c r="K326" s="34">
        <v>42170</v>
      </c>
      <c r="L326" s="40" t="s">
        <v>14</v>
      </c>
    </row>
    <row r="327" spans="1:12" s="25" customFormat="1" ht="45" customHeight="1" x14ac:dyDescent="0.25">
      <c r="A327" s="38" t="s">
        <v>516</v>
      </c>
      <c r="B327" s="38" t="s">
        <v>517</v>
      </c>
      <c r="C327" s="33" t="s">
        <v>429</v>
      </c>
      <c r="D327" s="38" t="s">
        <v>430</v>
      </c>
      <c r="E327" s="34">
        <v>41960</v>
      </c>
      <c r="F327" s="35">
        <v>39785.06</v>
      </c>
      <c r="G327" s="35">
        <v>29838.789999999997</v>
      </c>
      <c r="H327" s="35">
        <v>9946.27</v>
      </c>
      <c r="I327" s="34">
        <v>42369</v>
      </c>
      <c r="J327" s="35">
        <v>35019.72</v>
      </c>
      <c r="K327" s="34">
        <v>42480</v>
      </c>
      <c r="L327" s="40" t="s">
        <v>14</v>
      </c>
    </row>
    <row r="328" spans="1:12" s="25" customFormat="1" ht="45" customHeight="1" x14ac:dyDescent="0.25">
      <c r="A328" s="38" t="s">
        <v>968</v>
      </c>
      <c r="B328" s="38" t="s">
        <v>1021</v>
      </c>
      <c r="C328" s="33" t="s">
        <v>429</v>
      </c>
      <c r="D328" s="38" t="s">
        <v>694</v>
      </c>
      <c r="E328" s="34">
        <v>41449</v>
      </c>
      <c r="F328" s="35">
        <v>44730</v>
      </c>
      <c r="G328" s="35">
        <v>33547.5</v>
      </c>
      <c r="H328" s="35">
        <v>11182.5</v>
      </c>
      <c r="I328" s="34">
        <v>41676</v>
      </c>
      <c r="J328" s="35">
        <v>44730</v>
      </c>
      <c r="K328" s="34">
        <v>41698</v>
      </c>
      <c r="L328" s="40" t="s">
        <v>14</v>
      </c>
    </row>
    <row r="329" spans="1:12" s="25" customFormat="1" ht="135" customHeight="1" x14ac:dyDescent="0.25">
      <c r="A329" s="38" t="s">
        <v>777</v>
      </c>
      <c r="B329" s="38" t="s">
        <v>778</v>
      </c>
      <c r="C329" s="33" t="s">
        <v>429</v>
      </c>
      <c r="D329" s="38" t="s">
        <v>745</v>
      </c>
      <c r="E329" s="34">
        <v>41919</v>
      </c>
      <c r="F329" s="35">
        <v>54979</v>
      </c>
      <c r="G329" s="35">
        <v>41234.25</v>
      </c>
      <c r="H329" s="35">
        <v>13744.75</v>
      </c>
      <c r="I329" s="34">
        <v>42287</v>
      </c>
      <c r="J329" s="35">
        <v>54579.78</v>
      </c>
      <c r="K329" s="34">
        <v>42349</v>
      </c>
      <c r="L329" s="40" t="s">
        <v>14</v>
      </c>
    </row>
    <row r="330" spans="1:12" s="25" customFormat="1" ht="60" customHeight="1" x14ac:dyDescent="0.25">
      <c r="A330" s="38" t="s">
        <v>739</v>
      </c>
      <c r="B330" s="38" t="s">
        <v>740</v>
      </c>
      <c r="C330" s="33" t="s">
        <v>429</v>
      </c>
      <c r="D330" s="38" t="s">
        <v>694</v>
      </c>
      <c r="E330" s="34">
        <v>41960</v>
      </c>
      <c r="F330" s="35">
        <v>585066.19999999995</v>
      </c>
      <c r="G330" s="35">
        <v>438799.64999999997</v>
      </c>
      <c r="H330" s="35">
        <v>146266.54999999999</v>
      </c>
      <c r="I330" s="34">
        <v>42369</v>
      </c>
      <c r="J330" s="35">
        <f>292533.1+242695.55</f>
        <v>535228.64999999991</v>
      </c>
      <c r="K330" s="34">
        <v>42517</v>
      </c>
      <c r="L330" s="40" t="s">
        <v>14</v>
      </c>
    </row>
    <row r="331" spans="1:12" s="25" customFormat="1" ht="75" customHeight="1" x14ac:dyDescent="0.25">
      <c r="A331" s="38" t="s">
        <v>969</v>
      </c>
      <c r="B331" s="38" t="s">
        <v>1022</v>
      </c>
      <c r="C331" s="33" t="s">
        <v>429</v>
      </c>
      <c r="D331" s="38" t="s">
        <v>584</v>
      </c>
      <c r="E331" s="34">
        <v>42277</v>
      </c>
      <c r="F331" s="35">
        <v>44339.93</v>
      </c>
      <c r="G331" s="35">
        <v>33254.949999999997</v>
      </c>
      <c r="H331" s="35">
        <v>11084.98</v>
      </c>
      <c r="I331" s="34">
        <v>42369</v>
      </c>
      <c r="J331" s="35">
        <v>44216.5</v>
      </c>
      <c r="K331" s="34">
        <v>42460</v>
      </c>
      <c r="L331" s="40" t="s">
        <v>14</v>
      </c>
    </row>
    <row r="332" spans="1:12" s="25" customFormat="1" ht="120" customHeight="1" x14ac:dyDescent="0.25">
      <c r="A332" s="38" t="s">
        <v>774</v>
      </c>
      <c r="B332" s="38" t="s">
        <v>775</v>
      </c>
      <c r="C332" s="33" t="s">
        <v>429</v>
      </c>
      <c r="D332" s="38" t="s">
        <v>745</v>
      </c>
      <c r="E332" s="34">
        <v>41912</v>
      </c>
      <c r="F332" s="35"/>
      <c r="G332" s="35">
        <v>0</v>
      </c>
      <c r="H332" s="35">
        <v>0</v>
      </c>
      <c r="I332" s="34">
        <v>42093</v>
      </c>
      <c r="J332" s="35">
        <v>0</v>
      </c>
      <c r="K332" s="34"/>
      <c r="L332" s="40" t="s">
        <v>152</v>
      </c>
    </row>
    <row r="333" spans="1:12" s="25" customFormat="1" ht="105" x14ac:dyDescent="0.25">
      <c r="A333" s="38" t="s">
        <v>970</v>
      </c>
      <c r="B333" s="38" t="s">
        <v>1120</v>
      </c>
      <c r="C333" s="33" t="s">
        <v>429</v>
      </c>
      <c r="D333" s="38" t="s">
        <v>584</v>
      </c>
      <c r="E333" s="34">
        <v>42279</v>
      </c>
      <c r="F333" s="35">
        <v>82890</v>
      </c>
      <c r="G333" s="35">
        <v>62167.5</v>
      </c>
      <c r="H333" s="35">
        <v>20722.5</v>
      </c>
      <c r="I333" s="34">
        <v>42369</v>
      </c>
      <c r="J333" s="35">
        <v>82797.17</v>
      </c>
      <c r="K333" s="34">
        <v>42439</v>
      </c>
      <c r="L333" s="40" t="s">
        <v>14</v>
      </c>
    </row>
    <row r="334" spans="1:12" s="25" customFormat="1" ht="60" customHeight="1" x14ac:dyDescent="0.25">
      <c r="A334" s="38" t="s">
        <v>679</v>
      </c>
      <c r="B334" s="38" t="s">
        <v>680</v>
      </c>
      <c r="C334" s="33" t="s">
        <v>429</v>
      </c>
      <c r="D334" s="38" t="s">
        <v>649</v>
      </c>
      <c r="E334" s="34">
        <v>41907</v>
      </c>
      <c r="F334" s="35"/>
      <c r="G334" s="35">
        <v>0</v>
      </c>
      <c r="H334" s="35">
        <v>0</v>
      </c>
      <c r="I334" s="34">
        <v>42186</v>
      </c>
      <c r="J334" s="35">
        <v>0</v>
      </c>
      <c r="K334" s="34"/>
      <c r="L334" s="40" t="s">
        <v>152</v>
      </c>
    </row>
    <row r="335" spans="1:12" s="25" customFormat="1" ht="150" customHeight="1" x14ac:dyDescent="0.25">
      <c r="A335" s="38" t="s">
        <v>572</v>
      </c>
      <c r="B335" s="38" t="s">
        <v>573</v>
      </c>
      <c r="C335" s="33" t="s">
        <v>429</v>
      </c>
      <c r="D335" s="38" t="s">
        <v>518</v>
      </c>
      <c r="E335" s="34">
        <v>41960</v>
      </c>
      <c r="F335" s="35">
        <v>51367.9</v>
      </c>
      <c r="G335" s="35">
        <v>38525.919999999998</v>
      </c>
      <c r="H335" s="35">
        <v>12841.98</v>
      </c>
      <c r="I335" s="34">
        <v>42247</v>
      </c>
      <c r="J335" s="35">
        <v>50899</v>
      </c>
      <c r="K335" s="34">
        <v>42320</v>
      </c>
      <c r="L335" s="40" t="s">
        <v>14</v>
      </c>
    </row>
    <row r="336" spans="1:12" s="25" customFormat="1" ht="90" customHeight="1" x14ac:dyDescent="0.25">
      <c r="A336" s="38" t="s">
        <v>496</v>
      </c>
      <c r="B336" s="38" t="s">
        <v>1023</v>
      </c>
      <c r="C336" s="33" t="s">
        <v>429</v>
      </c>
      <c r="D336" s="38" t="s">
        <v>430</v>
      </c>
      <c r="E336" s="34">
        <v>41949</v>
      </c>
      <c r="F336" s="35"/>
      <c r="G336" s="35">
        <v>0</v>
      </c>
      <c r="H336" s="35">
        <v>0</v>
      </c>
      <c r="I336" s="34">
        <v>42173</v>
      </c>
      <c r="J336" s="35">
        <v>0</v>
      </c>
      <c r="K336" s="34"/>
      <c r="L336" s="40" t="s">
        <v>152</v>
      </c>
    </row>
    <row r="337" spans="1:12" s="25" customFormat="1" ht="45" customHeight="1" x14ac:dyDescent="0.25">
      <c r="A337" s="38" t="s">
        <v>971</v>
      </c>
      <c r="B337" s="38" t="s">
        <v>636</v>
      </c>
      <c r="C337" s="33" t="s">
        <v>429</v>
      </c>
      <c r="D337" s="38" t="s">
        <v>584</v>
      </c>
      <c r="E337" s="34">
        <v>41919</v>
      </c>
      <c r="F337" s="35">
        <v>90490</v>
      </c>
      <c r="G337" s="35">
        <v>67867.5</v>
      </c>
      <c r="H337" s="35">
        <v>22622.5</v>
      </c>
      <c r="I337" s="34">
        <v>42247</v>
      </c>
      <c r="J337" s="35">
        <v>89782.33</v>
      </c>
      <c r="K337" s="34">
        <v>42259</v>
      </c>
      <c r="L337" s="40" t="s">
        <v>14</v>
      </c>
    </row>
    <row r="338" spans="1:12" s="25" customFormat="1" ht="45" customHeight="1" x14ac:dyDescent="0.25">
      <c r="A338" s="38" t="s">
        <v>766</v>
      </c>
      <c r="B338" s="38" t="s">
        <v>1024</v>
      </c>
      <c r="C338" s="33" t="s">
        <v>429</v>
      </c>
      <c r="D338" s="38" t="s">
        <v>745</v>
      </c>
      <c r="E338" s="34">
        <v>41823</v>
      </c>
      <c r="F338" s="35">
        <v>19395.82</v>
      </c>
      <c r="G338" s="35">
        <v>14546.86</v>
      </c>
      <c r="H338" s="35">
        <v>4848.96</v>
      </c>
      <c r="I338" s="34">
        <v>42231</v>
      </c>
      <c r="J338" s="35">
        <v>19395.82</v>
      </c>
      <c r="K338" s="34">
        <v>42328</v>
      </c>
      <c r="L338" s="40" t="s">
        <v>14</v>
      </c>
    </row>
    <row r="339" spans="1:12" s="25" customFormat="1" ht="45" customHeight="1" x14ac:dyDescent="0.25">
      <c r="A339" s="38" t="s">
        <v>972</v>
      </c>
      <c r="B339" s="38" t="s">
        <v>637</v>
      </c>
      <c r="C339" s="33" t="s">
        <v>429</v>
      </c>
      <c r="D339" s="38" t="s">
        <v>584</v>
      </c>
      <c r="E339" s="34">
        <v>41920</v>
      </c>
      <c r="F339" s="35">
        <v>39859.199999999997</v>
      </c>
      <c r="G339" s="35">
        <v>29894.399999999998</v>
      </c>
      <c r="H339" s="35">
        <v>9964.7999999999993</v>
      </c>
      <c r="I339" s="34">
        <v>42217</v>
      </c>
      <c r="J339" s="35">
        <v>39752.230000000003</v>
      </c>
      <c r="K339" s="34">
        <v>42291</v>
      </c>
      <c r="L339" s="40" t="s">
        <v>14</v>
      </c>
    </row>
    <row r="340" spans="1:12" s="25" customFormat="1" ht="45" customHeight="1" x14ac:dyDescent="0.25">
      <c r="A340" s="38" t="s">
        <v>696</v>
      </c>
      <c r="B340" s="38" t="s">
        <v>1025</v>
      </c>
      <c r="C340" s="33" t="s">
        <v>429</v>
      </c>
      <c r="D340" s="38" t="s">
        <v>694</v>
      </c>
      <c r="E340" s="34">
        <v>41411</v>
      </c>
      <c r="F340" s="35">
        <v>41563.08</v>
      </c>
      <c r="G340" s="35">
        <v>31172.31</v>
      </c>
      <c r="H340" s="35">
        <v>10390.77</v>
      </c>
      <c r="I340" s="34">
        <v>41606</v>
      </c>
      <c r="J340" s="35">
        <v>41562.480000000003</v>
      </c>
      <c r="K340" s="34">
        <v>41698</v>
      </c>
      <c r="L340" s="40" t="s">
        <v>14</v>
      </c>
    </row>
    <row r="341" spans="1:12" s="25" customFormat="1" ht="180" customHeight="1" x14ac:dyDescent="0.25">
      <c r="A341" s="38" t="s">
        <v>696</v>
      </c>
      <c r="B341" s="38" t="s">
        <v>728</v>
      </c>
      <c r="C341" s="33" t="s">
        <v>429</v>
      </c>
      <c r="D341" s="38" t="s">
        <v>694</v>
      </c>
      <c r="E341" s="34">
        <v>41901</v>
      </c>
      <c r="F341" s="35"/>
      <c r="G341" s="35">
        <v>0</v>
      </c>
      <c r="H341" s="35">
        <v>0</v>
      </c>
      <c r="I341" s="34">
        <v>42235</v>
      </c>
      <c r="J341" s="35">
        <v>0</v>
      </c>
      <c r="K341" s="34"/>
      <c r="L341" s="40" t="s">
        <v>152</v>
      </c>
    </row>
    <row r="342" spans="1:12" s="25" customFormat="1" ht="75" customHeight="1" x14ac:dyDescent="0.25">
      <c r="A342" s="38" t="s">
        <v>973</v>
      </c>
      <c r="B342" s="38" t="s">
        <v>1026</v>
      </c>
      <c r="C342" s="33" t="s">
        <v>429</v>
      </c>
      <c r="D342" s="38" t="s">
        <v>584</v>
      </c>
      <c r="E342" s="34">
        <v>41471</v>
      </c>
      <c r="F342" s="35">
        <v>43261.06</v>
      </c>
      <c r="G342" s="35">
        <v>32445.789999999997</v>
      </c>
      <c r="H342" s="35">
        <v>10815.27</v>
      </c>
      <c r="I342" s="34">
        <v>42173</v>
      </c>
      <c r="J342" s="35">
        <v>42247</v>
      </c>
      <c r="K342" s="34">
        <v>42254</v>
      </c>
      <c r="L342" s="40" t="s">
        <v>14</v>
      </c>
    </row>
    <row r="343" spans="1:12" s="25" customFormat="1" ht="105" customHeight="1" x14ac:dyDescent="0.25">
      <c r="A343" s="38" t="s">
        <v>570</v>
      </c>
      <c r="B343" s="38" t="s">
        <v>571</v>
      </c>
      <c r="C343" s="33" t="s">
        <v>429</v>
      </c>
      <c r="D343" s="38" t="s">
        <v>518</v>
      </c>
      <c r="E343" s="34">
        <v>41960</v>
      </c>
      <c r="F343" s="35">
        <v>166515.15</v>
      </c>
      <c r="G343" s="35">
        <v>124886.37</v>
      </c>
      <c r="H343" s="35">
        <v>41628.79</v>
      </c>
      <c r="I343" s="34">
        <v>42247</v>
      </c>
      <c r="J343" s="35">
        <f>161873.09-7305</f>
        <v>154568.09</v>
      </c>
      <c r="K343" s="34">
        <v>42342</v>
      </c>
      <c r="L343" s="40" t="s">
        <v>14</v>
      </c>
    </row>
    <row r="344" spans="1:12" s="25" customFormat="1" ht="45" customHeight="1" x14ac:dyDescent="0.25">
      <c r="A344" s="38" t="s">
        <v>457</v>
      </c>
      <c r="B344" s="38" t="s">
        <v>458</v>
      </c>
      <c r="C344" s="33" t="s">
        <v>429</v>
      </c>
      <c r="D344" s="38" t="s">
        <v>430</v>
      </c>
      <c r="E344" s="34">
        <v>41708</v>
      </c>
      <c r="F344" s="35">
        <v>40746.04</v>
      </c>
      <c r="G344" s="35">
        <v>30559.53</v>
      </c>
      <c r="H344" s="35">
        <v>10186.51</v>
      </c>
      <c r="I344" s="34">
        <v>41936</v>
      </c>
      <c r="J344" s="35">
        <v>40745.980000000003</v>
      </c>
      <c r="K344" s="34">
        <v>41990</v>
      </c>
      <c r="L344" s="40" t="s">
        <v>14</v>
      </c>
    </row>
    <row r="345" spans="1:12" s="25" customFormat="1" ht="75" customHeight="1" x14ac:dyDescent="0.25">
      <c r="A345" s="38" t="s">
        <v>500</v>
      </c>
      <c r="B345" s="38" t="s">
        <v>501</v>
      </c>
      <c r="C345" s="33" t="s">
        <v>429</v>
      </c>
      <c r="D345" s="38" t="s">
        <v>430</v>
      </c>
      <c r="E345" s="34">
        <v>41960</v>
      </c>
      <c r="F345" s="35">
        <v>33746.199999999997</v>
      </c>
      <c r="G345" s="35">
        <v>25309.649999999998</v>
      </c>
      <c r="H345" s="35">
        <v>8436.5499999999993</v>
      </c>
      <c r="I345" s="34">
        <v>42369</v>
      </c>
      <c r="J345" s="35">
        <v>33697.97</v>
      </c>
      <c r="K345" s="34">
        <v>42409</v>
      </c>
      <c r="L345" s="40" t="s">
        <v>14</v>
      </c>
    </row>
    <row r="346" spans="1:12" s="25" customFormat="1" ht="120" customHeight="1" x14ac:dyDescent="0.25">
      <c r="A346" s="38" t="s">
        <v>628</v>
      </c>
      <c r="B346" s="38" t="s">
        <v>629</v>
      </c>
      <c r="C346" s="33" t="s">
        <v>429</v>
      </c>
      <c r="D346" s="38" t="s">
        <v>584</v>
      </c>
      <c r="E346" s="34">
        <v>41843</v>
      </c>
      <c r="F346" s="35"/>
      <c r="G346" s="35">
        <v>0</v>
      </c>
      <c r="H346" s="35">
        <v>0</v>
      </c>
      <c r="I346" s="34">
        <v>41966</v>
      </c>
      <c r="J346" s="35">
        <v>0</v>
      </c>
      <c r="K346" s="34"/>
      <c r="L346" s="40" t="s">
        <v>152</v>
      </c>
    </row>
    <row r="347" spans="1:12" s="25" customFormat="1" ht="45" customHeight="1" x14ac:dyDescent="0.25">
      <c r="A347" s="38" t="s">
        <v>683</v>
      </c>
      <c r="B347" s="38" t="s">
        <v>654</v>
      </c>
      <c r="C347" s="33" t="s">
        <v>429</v>
      </c>
      <c r="D347" s="38" t="s">
        <v>649</v>
      </c>
      <c r="E347" s="34">
        <v>41570</v>
      </c>
      <c r="F347" s="35">
        <v>29263.96</v>
      </c>
      <c r="G347" s="35">
        <v>21947.97</v>
      </c>
      <c r="H347" s="35">
        <v>7315.99</v>
      </c>
      <c r="I347" s="34">
        <v>42086</v>
      </c>
      <c r="J347" s="35">
        <v>28663.96</v>
      </c>
      <c r="K347" s="34">
        <v>41759</v>
      </c>
      <c r="L347" s="40" t="s">
        <v>14</v>
      </c>
    </row>
    <row r="348" spans="1:12" s="25" customFormat="1" ht="75" customHeight="1" x14ac:dyDescent="0.25">
      <c r="A348" s="38" t="s">
        <v>683</v>
      </c>
      <c r="B348" s="38" t="s">
        <v>684</v>
      </c>
      <c r="C348" s="33" t="s">
        <v>429</v>
      </c>
      <c r="D348" s="38" t="s">
        <v>649</v>
      </c>
      <c r="E348" s="34">
        <v>41960</v>
      </c>
      <c r="F348" s="35">
        <v>21846.9</v>
      </c>
      <c r="G348" s="35">
        <v>16385.170000000002</v>
      </c>
      <c r="H348" s="35">
        <v>5461.73</v>
      </c>
      <c r="I348" s="34">
        <v>42247</v>
      </c>
      <c r="J348" s="35">
        <v>21846.9</v>
      </c>
      <c r="K348" s="34">
        <v>42110</v>
      </c>
      <c r="L348" s="40" t="s">
        <v>14</v>
      </c>
    </row>
    <row r="349" spans="1:12" s="25" customFormat="1" ht="60" customHeight="1" x14ac:dyDescent="0.25">
      <c r="A349" s="38" t="s">
        <v>560</v>
      </c>
      <c r="B349" s="38" t="s">
        <v>561</v>
      </c>
      <c r="C349" s="33" t="s">
        <v>429</v>
      </c>
      <c r="D349" s="38" t="s">
        <v>518</v>
      </c>
      <c r="E349" s="34">
        <v>41960</v>
      </c>
      <c r="F349" s="35">
        <v>0</v>
      </c>
      <c r="G349" s="35">
        <v>0</v>
      </c>
      <c r="H349" s="35">
        <v>0</v>
      </c>
      <c r="I349" s="34">
        <v>42247</v>
      </c>
      <c r="J349" s="35">
        <v>0</v>
      </c>
      <c r="K349" s="34"/>
      <c r="L349" s="40" t="s">
        <v>152</v>
      </c>
    </row>
    <row r="350" spans="1:12" s="25" customFormat="1" ht="75" customHeight="1" x14ac:dyDescent="0.25">
      <c r="A350" s="38" t="s">
        <v>974</v>
      </c>
      <c r="B350" s="38" t="s">
        <v>480</v>
      </c>
      <c r="C350" s="33" t="s">
        <v>429</v>
      </c>
      <c r="D350" s="38" t="s">
        <v>430</v>
      </c>
      <c r="E350" s="34">
        <v>41898</v>
      </c>
      <c r="F350" s="35"/>
      <c r="G350" s="35">
        <v>0</v>
      </c>
      <c r="H350" s="35">
        <v>0</v>
      </c>
      <c r="I350" s="34">
        <v>42079</v>
      </c>
      <c r="J350" s="35">
        <v>0</v>
      </c>
      <c r="K350" s="34"/>
      <c r="L350" s="40" t="s">
        <v>152</v>
      </c>
    </row>
    <row r="351" spans="1:12" s="25" customFormat="1" ht="75" customHeight="1" x14ac:dyDescent="0.25">
      <c r="A351" s="38" t="s">
        <v>536</v>
      </c>
      <c r="B351" s="38" t="s">
        <v>537</v>
      </c>
      <c r="C351" s="33" t="s">
        <v>429</v>
      </c>
      <c r="D351" s="38" t="s">
        <v>518</v>
      </c>
      <c r="E351" s="34">
        <v>41891</v>
      </c>
      <c r="F351" s="35"/>
      <c r="G351" s="35">
        <v>0</v>
      </c>
      <c r="H351" s="35">
        <v>0</v>
      </c>
      <c r="I351" s="34">
        <v>42247</v>
      </c>
      <c r="J351" s="35">
        <v>0</v>
      </c>
      <c r="K351" s="34"/>
      <c r="L351" s="40" t="s">
        <v>152</v>
      </c>
    </row>
    <row r="352" spans="1:12" s="25" customFormat="1" ht="195" customHeight="1" x14ac:dyDescent="0.25">
      <c r="A352" s="38" t="s">
        <v>483</v>
      </c>
      <c r="B352" s="38" t="s">
        <v>484</v>
      </c>
      <c r="C352" s="33" t="s">
        <v>429</v>
      </c>
      <c r="D352" s="38" t="s">
        <v>430</v>
      </c>
      <c r="E352" s="34">
        <v>41911</v>
      </c>
      <c r="F352" s="35">
        <v>25460</v>
      </c>
      <c r="G352" s="35">
        <v>19095</v>
      </c>
      <c r="H352" s="35">
        <v>6365</v>
      </c>
      <c r="I352" s="34">
        <v>42126</v>
      </c>
      <c r="J352" s="35">
        <v>22781.8</v>
      </c>
      <c r="K352" s="34">
        <v>42259</v>
      </c>
      <c r="L352" s="40" t="s">
        <v>14</v>
      </c>
    </row>
    <row r="353" spans="1:12" s="25" customFormat="1" ht="60" customHeight="1" x14ac:dyDescent="0.25">
      <c r="A353" s="38" t="s">
        <v>483</v>
      </c>
      <c r="B353" s="38" t="s">
        <v>485</v>
      </c>
      <c r="C353" s="33" t="s">
        <v>429</v>
      </c>
      <c r="D353" s="38" t="s">
        <v>430</v>
      </c>
      <c r="E353" s="34">
        <v>41912</v>
      </c>
      <c r="F353" s="35">
        <v>35104.589999999997</v>
      </c>
      <c r="G353" s="35">
        <v>26328.439999999995</v>
      </c>
      <c r="H353" s="35">
        <v>8776.15</v>
      </c>
      <c r="I353" s="34">
        <v>42150</v>
      </c>
      <c r="J353" s="35">
        <v>32994.31</v>
      </c>
      <c r="K353" s="34">
        <v>42240</v>
      </c>
      <c r="L353" s="40" t="s">
        <v>14</v>
      </c>
    </row>
    <row r="354" spans="1:12" s="25" customFormat="1" ht="75" customHeight="1" x14ac:dyDescent="0.25">
      <c r="A354" s="38" t="s">
        <v>975</v>
      </c>
      <c r="B354" s="38" t="s">
        <v>1027</v>
      </c>
      <c r="C354" s="33" t="s">
        <v>429</v>
      </c>
      <c r="D354" s="38" t="s">
        <v>584</v>
      </c>
      <c r="E354" s="34">
        <v>42296</v>
      </c>
      <c r="F354" s="35">
        <v>66267.600000000006</v>
      </c>
      <c r="G354" s="35">
        <v>49700.700000000004</v>
      </c>
      <c r="H354" s="35">
        <v>16566.900000000001</v>
      </c>
      <c r="I354" s="34">
        <v>42369</v>
      </c>
      <c r="J354" s="35">
        <v>66267.600000000006</v>
      </c>
      <c r="K354" s="34">
        <v>42460</v>
      </c>
      <c r="L354" s="40" t="s">
        <v>14</v>
      </c>
    </row>
    <row r="355" spans="1:12" s="25" customFormat="1" ht="135" customHeight="1" x14ac:dyDescent="0.25">
      <c r="A355" s="38" t="s">
        <v>545</v>
      </c>
      <c r="B355" s="38" t="s">
        <v>546</v>
      </c>
      <c r="C355" s="33" t="s">
        <v>429</v>
      </c>
      <c r="D355" s="38" t="s">
        <v>518</v>
      </c>
      <c r="E355" s="34">
        <v>41912</v>
      </c>
      <c r="F355" s="35"/>
      <c r="G355" s="35">
        <v>0</v>
      </c>
      <c r="H355" s="35">
        <v>0</v>
      </c>
      <c r="I355" s="34">
        <v>42154</v>
      </c>
      <c r="J355" s="35">
        <v>0</v>
      </c>
      <c r="K355" s="34"/>
      <c r="L355" s="40" t="s">
        <v>152</v>
      </c>
    </row>
    <row r="356" spans="1:12" s="25" customFormat="1" ht="60" customHeight="1" x14ac:dyDescent="0.25">
      <c r="A356" s="38" t="s">
        <v>976</v>
      </c>
      <c r="B356" s="38" t="s">
        <v>535</v>
      </c>
      <c r="C356" s="33" t="s">
        <v>429</v>
      </c>
      <c r="D356" s="38" t="s">
        <v>518</v>
      </c>
      <c r="E356" s="34">
        <v>41859</v>
      </c>
      <c r="F356" s="35">
        <v>51436.56</v>
      </c>
      <c r="G356" s="35">
        <v>38577.42</v>
      </c>
      <c r="H356" s="35">
        <v>12859.14</v>
      </c>
      <c r="I356" s="34">
        <v>42279</v>
      </c>
      <c r="J356" s="35">
        <v>50892.59</v>
      </c>
      <c r="K356" s="34">
        <v>42259</v>
      </c>
      <c r="L356" s="40" t="s">
        <v>14</v>
      </c>
    </row>
    <row r="357" spans="1:12" s="25" customFormat="1" ht="90" customHeight="1" x14ac:dyDescent="0.25">
      <c r="A357" s="38" t="s">
        <v>977</v>
      </c>
      <c r="B357" s="38" t="s">
        <v>670</v>
      </c>
      <c r="C357" s="33" t="s">
        <v>429</v>
      </c>
      <c r="D357" s="38" t="s">
        <v>649</v>
      </c>
      <c r="E357" s="34">
        <v>41799</v>
      </c>
      <c r="F357" s="35">
        <v>23856</v>
      </c>
      <c r="G357" s="35">
        <v>17892</v>
      </c>
      <c r="H357" s="35">
        <v>5964</v>
      </c>
      <c r="I357" s="34">
        <v>42156</v>
      </c>
      <c r="J357" s="35">
        <v>23756</v>
      </c>
      <c r="K357" s="34">
        <v>42170</v>
      </c>
      <c r="L357" s="40" t="s">
        <v>14</v>
      </c>
    </row>
    <row r="358" spans="1:12" s="24" customFormat="1" ht="150" customHeight="1" x14ac:dyDescent="0.25">
      <c r="A358" s="38" t="s">
        <v>977</v>
      </c>
      <c r="B358" s="38" t="s">
        <v>1028</v>
      </c>
      <c r="C358" s="33" t="s">
        <v>429</v>
      </c>
      <c r="D358" s="38" t="s">
        <v>649</v>
      </c>
      <c r="E358" s="34">
        <v>41936</v>
      </c>
      <c r="F358" s="35">
        <v>585040.63</v>
      </c>
      <c r="G358" s="35">
        <v>438780.47</v>
      </c>
      <c r="H358" s="35">
        <v>146260.16</v>
      </c>
      <c r="I358" s="34">
        <v>42247</v>
      </c>
      <c r="J358" s="35">
        <f>585040.63-27859.08</f>
        <v>557181.55000000005</v>
      </c>
      <c r="K358" s="34">
        <v>42305</v>
      </c>
      <c r="L358" s="40" t="s">
        <v>14</v>
      </c>
    </row>
    <row r="359" spans="1:12" s="24" customFormat="1" ht="45" customHeight="1" x14ac:dyDescent="0.25">
      <c r="A359" s="38" t="s">
        <v>978</v>
      </c>
      <c r="B359" s="38" t="s">
        <v>533</v>
      </c>
      <c r="C359" s="33" t="s">
        <v>429</v>
      </c>
      <c r="D359" s="38" t="s">
        <v>518</v>
      </c>
      <c r="E359" s="34">
        <v>41810</v>
      </c>
      <c r="F359" s="35">
        <v>31768</v>
      </c>
      <c r="G359" s="35">
        <v>23826</v>
      </c>
      <c r="H359" s="35">
        <v>7942</v>
      </c>
      <c r="I359" s="34">
        <v>42156</v>
      </c>
      <c r="J359" s="35">
        <v>31768</v>
      </c>
      <c r="K359" s="34">
        <v>42170</v>
      </c>
      <c r="L359" s="40" t="s">
        <v>14</v>
      </c>
    </row>
    <row r="360" spans="1:12" s="24" customFormat="1" ht="90" customHeight="1" x14ac:dyDescent="0.25">
      <c r="A360" s="38" t="s">
        <v>782</v>
      </c>
      <c r="B360" s="38" t="s">
        <v>519</v>
      </c>
      <c r="C360" s="33" t="s">
        <v>429</v>
      </c>
      <c r="D360" s="38" t="s">
        <v>745</v>
      </c>
      <c r="E360" s="34">
        <v>41935</v>
      </c>
      <c r="F360" s="35"/>
      <c r="G360" s="35">
        <v>0</v>
      </c>
      <c r="H360" s="35">
        <v>0</v>
      </c>
      <c r="I360" s="34">
        <v>42247</v>
      </c>
      <c r="J360" s="35">
        <v>0</v>
      </c>
      <c r="K360" s="34"/>
      <c r="L360" s="40" t="s">
        <v>152</v>
      </c>
    </row>
    <row r="361" spans="1:12" s="24" customFormat="1" ht="60" customHeight="1" x14ac:dyDescent="0.25">
      <c r="A361" s="38" t="s">
        <v>979</v>
      </c>
      <c r="B361" s="38" t="s">
        <v>1029</v>
      </c>
      <c r="C361" s="33" t="s">
        <v>429</v>
      </c>
      <c r="D361" s="38" t="s">
        <v>430</v>
      </c>
      <c r="E361" s="34">
        <v>42326</v>
      </c>
      <c r="F361" s="35">
        <v>36967.31</v>
      </c>
      <c r="G361" s="35">
        <v>27725.479999999996</v>
      </c>
      <c r="H361" s="35">
        <v>9241.83</v>
      </c>
      <c r="I361" s="34">
        <v>42369</v>
      </c>
      <c r="J361" s="35">
        <v>33359.03</v>
      </c>
      <c r="K361" s="34">
        <v>42487</v>
      </c>
      <c r="L361" s="40" t="s">
        <v>14</v>
      </c>
    </row>
    <row r="362" spans="1:12" s="24" customFormat="1" ht="60" customHeight="1" x14ac:dyDescent="0.25">
      <c r="A362" s="38" t="s">
        <v>623</v>
      </c>
      <c r="B362" s="38" t="s">
        <v>624</v>
      </c>
      <c r="C362" s="33" t="s">
        <v>429</v>
      </c>
      <c r="D362" s="38" t="s">
        <v>584</v>
      </c>
      <c r="E362" s="34">
        <v>41810</v>
      </c>
      <c r="F362" s="35">
        <v>110410</v>
      </c>
      <c r="G362" s="35">
        <v>49684.5</v>
      </c>
      <c r="H362" s="35">
        <v>16561.5</v>
      </c>
      <c r="I362" s="34">
        <v>41988</v>
      </c>
      <c r="J362" s="35">
        <v>64800</v>
      </c>
      <c r="K362" s="34">
        <v>42082</v>
      </c>
      <c r="L362" s="40" t="s">
        <v>14</v>
      </c>
    </row>
    <row r="363" spans="1:12" s="23" customFormat="1" ht="120" customHeight="1" x14ac:dyDescent="0.25">
      <c r="A363" s="38" t="s">
        <v>611</v>
      </c>
      <c r="B363" s="38" t="s">
        <v>612</v>
      </c>
      <c r="C363" s="33" t="s">
        <v>429</v>
      </c>
      <c r="D363" s="38" t="s">
        <v>584</v>
      </c>
      <c r="E363" s="34">
        <v>41660</v>
      </c>
      <c r="F363" s="35">
        <v>444894.7</v>
      </c>
      <c r="G363" s="35">
        <v>200202.61</v>
      </c>
      <c r="H363" s="35">
        <v>66734.210000000006</v>
      </c>
      <c r="I363" s="34">
        <v>41841</v>
      </c>
      <c r="J363" s="35">
        <v>265920</v>
      </c>
      <c r="K363" s="34">
        <v>41976</v>
      </c>
      <c r="L363" s="40" t="s">
        <v>14</v>
      </c>
    </row>
    <row r="364" spans="1:12" s="24" customFormat="1" ht="90" x14ac:dyDescent="0.25">
      <c r="A364" s="38" t="s">
        <v>980</v>
      </c>
      <c r="B364" s="38" t="s">
        <v>1121</v>
      </c>
      <c r="C364" s="33" t="s">
        <v>429</v>
      </c>
      <c r="D364" s="38" t="s">
        <v>430</v>
      </c>
      <c r="E364" s="34">
        <v>42341</v>
      </c>
      <c r="F364" s="35">
        <v>23067.11</v>
      </c>
      <c r="G364" s="35">
        <v>10380.200000000001</v>
      </c>
      <c r="H364" s="35">
        <v>3460.07</v>
      </c>
      <c r="I364" s="34">
        <v>42369</v>
      </c>
      <c r="J364" s="35">
        <v>7682.2</v>
      </c>
      <c r="K364" s="34">
        <v>42487</v>
      </c>
      <c r="L364" s="40" t="s">
        <v>14</v>
      </c>
    </row>
    <row r="365" spans="1:12" s="26" customFormat="1" ht="45" customHeight="1" x14ac:dyDescent="0.25">
      <c r="A365" s="38" t="s">
        <v>439</v>
      </c>
      <c r="B365" s="38" t="s">
        <v>440</v>
      </c>
      <c r="C365" s="33" t="s">
        <v>429</v>
      </c>
      <c r="D365" s="38" t="s">
        <v>430</v>
      </c>
      <c r="E365" s="34">
        <v>41522</v>
      </c>
      <c r="F365" s="35">
        <v>42523.69</v>
      </c>
      <c r="G365" s="35">
        <v>31892.770000000004</v>
      </c>
      <c r="H365" s="35">
        <v>10630.92</v>
      </c>
      <c r="I365" s="34">
        <v>41736</v>
      </c>
      <c r="J365" s="35">
        <v>38666.65</v>
      </c>
      <c r="K365" s="34">
        <v>41836</v>
      </c>
      <c r="L365" s="40" t="s">
        <v>14</v>
      </c>
    </row>
    <row r="366" spans="1:12" s="26" customFormat="1" ht="75" customHeight="1" x14ac:dyDescent="0.25">
      <c r="A366" s="38" t="s">
        <v>981</v>
      </c>
      <c r="B366" s="38" t="s">
        <v>590</v>
      </c>
      <c r="C366" s="33" t="s">
        <v>429</v>
      </c>
      <c r="D366" s="38" t="s">
        <v>584</v>
      </c>
      <c r="E366" s="34">
        <v>41443</v>
      </c>
      <c r="F366" s="35">
        <v>30680.31</v>
      </c>
      <c r="G366" s="35">
        <v>23010.230000000003</v>
      </c>
      <c r="H366" s="35">
        <v>7670.08</v>
      </c>
      <c r="I366" s="34">
        <v>41626</v>
      </c>
      <c r="J366" s="35">
        <v>27757.69</v>
      </c>
      <c r="K366" s="34">
        <v>41619</v>
      </c>
      <c r="L366" s="40" t="s">
        <v>14</v>
      </c>
    </row>
    <row r="367" spans="1:12" s="26" customFormat="1" ht="120" customHeight="1" x14ac:dyDescent="0.25">
      <c r="A367" s="38" t="s">
        <v>982</v>
      </c>
      <c r="B367" s="38" t="s">
        <v>625</v>
      </c>
      <c r="C367" s="33" t="s">
        <v>429</v>
      </c>
      <c r="D367" s="38" t="s">
        <v>584</v>
      </c>
      <c r="E367" s="34">
        <v>41814</v>
      </c>
      <c r="F367" s="35">
        <v>78179.516666666663</v>
      </c>
      <c r="G367" s="35">
        <v>35180.78</v>
      </c>
      <c r="H367" s="35">
        <v>11726.93</v>
      </c>
      <c r="I367" s="34">
        <v>41936</v>
      </c>
      <c r="J367" s="35">
        <v>43730.33</v>
      </c>
      <c r="K367" s="34">
        <v>41957</v>
      </c>
      <c r="L367" s="40" t="s">
        <v>14</v>
      </c>
    </row>
    <row r="368" spans="1:12" s="25" customFormat="1" ht="45" customHeight="1" x14ac:dyDescent="0.25">
      <c r="A368" s="38" t="s">
        <v>616</v>
      </c>
      <c r="B368" s="38" t="s">
        <v>617</v>
      </c>
      <c r="C368" s="33" t="s">
        <v>429</v>
      </c>
      <c r="D368" s="38" t="s">
        <v>584</v>
      </c>
      <c r="E368" s="34">
        <v>41786</v>
      </c>
      <c r="F368" s="35">
        <v>70495.710000000006</v>
      </c>
      <c r="G368" s="35">
        <v>31723.059999999998</v>
      </c>
      <c r="H368" s="35">
        <v>10574.36</v>
      </c>
      <c r="I368" s="34">
        <v>41936</v>
      </c>
      <c r="J368" s="35">
        <v>36659.339999999997</v>
      </c>
      <c r="K368" s="34">
        <v>41985</v>
      </c>
      <c r="L368" s="40" t="s">
        <v>14</v>
      </c>
    </row>
    <row r="369" spans="1:12" s="25" customFormat="1" ht="45" customHeight="1" x14ac:dyDescent="0.25">
      <c r="A369" s="38" t="s">
        <v>983</v>
      </c>
      <c r="B369" s="38" t="s">
        <v>1030</v>
      </c>
      <c r="C369" s="33" t="s">
        <v>429</v>
      </c>
      <c r="D369" s="38" t="s">
        <v>649</v>
      </c>
      <c r="E369" s="34">
        <v>41817</v>
      </c>
      <c r="F369" s="35"/>
      <c r="G369" s="35">
        <v>0</v>
      </c>
      <c r="H369" s="35">
        <v>0</v>
      </c>
      <c r="I369" s="34">
        <v>42182</v>
      </c>
      <c r="J369" s="35">
        <v>0</v>
      </c>
      <c r="K369" s="34"/>
      <c r="L369" s="40" t="s">
        <v>152</v>
      </c>
    </row>
    <row r="370" spans="1:12" s="25" customFormat="1" ht="150" customHeight="1" x14ac:dyDescent="0.25">
      <c r="A370" s="38" t="s">
        <v>602</v>
      </c>
      <c r="B370" s="38" t="s">
        <v>603</v>
      </c>
      <c r="C370" s="33" t="s">
        <v>429</v>
      </c>
      <c r="D370" s="38" t="s">
        <v>584</v>
      </c>
      <c r="E370" s="34">
        <v>41591</v>
      </c>
      <c r="F370" s="35">
        <v>74542.100000000006</v>
      </c>
      <c r="G370" s="35">
        <v>55906.570000000007</v>
      </c>
      <c r="H370" s="35">
        <v>18635.53</v>
      </c>
      <c r="I370" s="34">
        <v>42369</v>
      </c>
      <c r="J370" s="35">
        <v>0</v>
      </c>
      <c r="K370" s="34"/>
      <c r="L370" s="40" t="s">
        <v>1111</v>
      </c>
    </row>
    <row r="371" spans="1:12" s="25" customFormat="1" ht="60" customHeight="1" x14ac:dyDescent="0.25">
      <c r="A371" s="38" t="s">
        <v>667</v>
      </c>
      <c r="B371" s="38" t="s">
        <v>668</v>
      </c>
      <c r="C371" s="33" t="s">
        <v>429</v>
      </c>
      <c r="D371" s="38" t="s">
        <v>649</v>
      </c>
      <c r="E371" s="34">
        <v>41786</v>
      </c>
      <c r="F371" s="35"/>
      <c r="G371" s="35">
        <v>0</v>
      </c>
      <c r="H371" s="35">
        <v>0</v>
      </c>
      <c r="I371" s="34">
        <v>42304</v>
      </c>
      <c r="J371" s="35">
        <v>0</v>
      </c>
      <c r="K371" s="34"/>
      <c r="L371" s="40" t="s">
        <v>152</v>
      </c>
    </row>
    <row r="372" spans="1:12" s="25" customFormat="1" ht="165" customHeight="1" x14ac:dyDescent="0.25">
      <c r="A372" s="38" t="s">
        <v>795</v>
      </c>
      <c r="B372" s="38" t="s">
        <v>796</v>
      </c>
      <c r="C372" s="33" t="s">
        <v>429</v>
      </c>
      <c r="D372" s="38" t="s">
        <v>745</v>
      </c>
      <c r="E372" s="34">
        <v>41960</v>
      </c>
      <c r="F372" s="35">
        <v>152250</v>
      </c>
      <c r="G372" s="35">
        <v>68512.5</v>
      </c>
      <c r="H372" s="35">
        <v>22837.5</v>
      </c>
      <c r="I372" s="34">
        <v>42369</v>
      </c>
      <c r="J372" s="35">
        <v>91350</v>
      </c>
      <c r="K372" s="34">
        <v>42424</v>
      </c>
      <c r="L372" s="40" t="s">
        <v>14</v>
      </c>
    </row>
    <row r="373" spans="1:12" s="25" customFormat="1" ht="105" customHeight="1" x14ac:dyDescent="0.25">
      <c r="A373" s="38" t="s">
        <v>984</v>
      </c>
      <c r="B373" s="38" t="s">
        <v>1031</v>
      </c>
      <c r="C373" s="33" t="s">
        <v>429</v>
      </c>
      <c r="D373" s="38" t="s">
        <v>584</v>
      </c>
      <c r="E373" s="34">
        <v>42318</v>
      </c>
      <c r="F373" s="35">
        <v>364613.59</v>
      </c>
      <c r="G373" s="35">
        <v>164076.10999999999</v>
      </c>
      <c r="H373" s="35">
        <v>54692.04</v>
      </c>
      <c r="I373" s="34">
        <v>42369</v>
      </c>
      <c r="J373" s="35">
        <v>218768.15</v>
      </c>
      <c r="K373" s="34">
        <v>42416</v>
      </c>
      <c r="L373" s="40" t="s">
        <v>14</v>
      </c>
    </row>
    <row r="374" spans="1:12" s="25" customFormat="1" ht="60" customHeight="1" x14ac:dyDescent="0.25">
      <c r="A374" s="38" t="s">
        <v>448</v>
      </c>
      <c r="B374" s="38" t="s">
        <v>449</v>
      </c>
      <c r="C374" s="33" t="s">
        <v>429</v>
      </c>
      <c r="D374" s="38" t="s">
        <v>430</v>
      </c>
      <c r="E374" s="34">
        <v>41611</v>
      </c>
      <c r="F374" s="35">
        <v>37217.74</v>
      </c>
      <c r="G374" s="35">
        <v>27913.299999999996</v>
      </c>
      <c r="H374" s="35">
        <v>9304.44</v>
      </c>
      <c r="I374" s="34">
        <v>42061</v>
      </c>
      <c r="J374" s="35">
        <v>36701.35</v>
      </c>
      <c r="K374" s="34">
        <v>42170</v>
      </c>
      <c r="L374" s="40" t="s">
        <v>14</v>
      </c>
    </row>
    <row r="375" spans="1:12" s="25" customFormat="1" ht="45" customHeight="1" x14ac:dyDescent="0.25">
      <c r="A375" s="38" t="s">
        <v>652</v>
      </c>
      <c r="B375" s="38" t="s">
        <v>653</v>
      </c>
      <c r="C375" s="33" t="s">
        <v>429</v>
      </c>
      <c r="D375" s="38" t="s">
        <v>649</v>
      </c>
      <c r="E375" s="34">
        <v>41536</v>
      </c>
      <c r="F375" s="35">
        <v>27100</v>
      </c>
      <c r="G375" s="35">
        <v>20325</v>
      </c>
      <c r="H375" s="35">
        <v>6775</v>
      </c>
      <c r="I375" s="34">
        <v>41936</v>
      </c>
      <c r="J375" s="35">
        <v>27100</v>
      </c>
      <c r="K375" s="34">
        <v>41962</v>
      </c>
      <c r="L375" s="40" t="s">
        <v>14</v>
      </c>
    </row>
    <row r="376" spans="1:12" s="25" customFormat="1" ht="150" customHeight="1" x14ac:dyDescent="0.25">
      <c r="A376" s="38" t="s">
        <v>756</v>
      </c>
      <c r="B376" s="38" t="s">
        <v>757</v>
      </c>
      <c r="C376" s="33" t="s">
        <v>429</v>
      </c>
      <c r="D376" s="38" t="s">
        <v>745</v>
      </c>
      <c r="E376" s="34">
        <v>41666</v>
      </c>
      <c r="F376" s="35">
        <v>29686</v>
      </c>
      <c r="G376" s="35">
        <v>22264.5</v>
      </c>
      <c r="H376" s="35">
        <v>7421.5</v>
      </c>
      <c r="I376" s="34">
        <v>41936</v>
      </c>
      <c r="J376" s="35">
        <v>27923.15</v>
      </c>
      <c r="K376" s="34">
        <v>41990</v>
      </c>
      <c r="L376" s="40" t="s">
        <v>14</v>
      </c>
    </row>
    <row r="377" spans="1:12" s="25" customFormat="1" ht="45" customHeight="1" x14ac:dyDescent="0.25">
      <c r="A377" s="38" t="s">
        <v>762</v>
      </c>
      <c r="B377" s="38" t="s">
        <v>763</v>
      </c>
      <c r="C377" s="33" t="s">
        <v>429</v>
      </c>
      <c r="D377" s="38" t="s">
        <v>745</v>
      </c>
      <c r="E377" s="34">
        <v>41786</v>
      </c>
      <c r="F377" s="35">
        <v>57708.56</v>
      </c>
      <c r="G377" s="35">
        <v>43281.42</v>
      </c>
      <c r="H377" s="35">
        <v>14427.14</v>
      </c>
      <c r="I377" s="34">
        <v>42063</v>
      </c>
      <c r="J377" s="35">
        <v>53212.5</v>
      </c>
      <c r="K377" s="34">
        <v>42073</v>
      </c>
      <c r="L377" s="40" t="s">
        <v>14</v>
      </c>
    </row>
    <row r="378" spans="1:12" s="25" customFormat="1" ht="45" customHeight="1" x14ac:dyDescent="0.25">
      <c r="A378" s="38" t="s">
        <v>431</v>
      </c>
      <c r="B378" s="38" t="s">
        <v>1032</v>
      </c>
      <c r="C378" s="33" t="s">
        <v>429</v>
      </c>
      <c r="D378" s="38" t="s">
        <v>1061</v>
      </c>
      <c r="E378" s="34">
        <v>41110</v>
      </c>
      <c r="F378" s="35">
        <v>48000</v>
      </c>
      <c r="G378" s="35">
        <v>36000</v>
      </c>
      <c r="H378" s="35">
        <v>12000</v>
      </c>
      <c r="I378" s="34">
        <v>41639</v>
      </c>
      <c r="J378" s="35">
        <v>48000</v>
      </c>
      <c r="K378" s="34">
        <v>41148</v>
      </c>
      <c r="L378" s="40" t="s">
        <v>14</v>
      </c>
    </row>
    <row r="379" spans="1:12" s="25" customFormat="1" ht="45" customHeight="1" x14ac:dyDescent="0.25">
      <c r="A379" s="38" t="s">
        <v>431</v>
      </c>
      <c r="B379" s="38" t="s">
        <v>436</v>
      </c>
      <c r="C379" s="33" t="s">
        <v>429</v>
      </c>
      <c r="D379" s="38" t="s">
        <v>430</v>
      </c>
      <c r="E379" s="34">
        <v>41499</v>
      </c>
      <c r="F379" s="35">
        <v>59197.74</v>
      </c>
      <c r="G379" s="35">
        <v>44398.299999999996</v>
      </c>
      <c r="H379" s="35">
        <v>14799.44</v>
      </c>
      <c r="I379" s="34">
        <v>41771</v>
      </c>
      <c r="J379" s="35">
        <v>53173.95</v>
      </c>
      <c r="K379" s="34">
        <v>41894</v>
      </c>
      <c r="L379" s="40" t="s">
        <v>14</v>
      </c>
    </row>
    <row r="380" spans="1:12" s="25" customFormat="1" ht="120" customHeight="1" x14ac:dyDescent="0.25">
      <c r="A380" s="38" t="s">
        <v>431</v>
      </c>
      <c r="B380" s="38" t="s">
        <v>437</v>
      </c>
      <c r="C380" s="33" t="s">
        <v>429</v>
      </c>
      <c r="D380" s="38" t="s">
        <v>430</v>
      </c>
      <c r="E380" s="34">
        <v>41499</v>
      </c>
      <c r="F380" s="35">
        <v>263387.67</v>
      </c>
      <c r="G380" s="35">
        <v>197540.75</v>
      </c>
      <c r="H380" s="35">
        <v>65846.92</v>
      </c>
      <c r="I380" s="34">
        <v>41936</v>
      </c>
      <c r="J380" s="35">
        <v>260381.9</v>
      </c>
      <c r="K380" s="34">
        <v>41990</v>
      </c>
      <c r="L380" s="40" t="s">
        <v>14</v>
      </c>
    </row>
    <row r="381" spans="1:12" s="25" customFormat="1" ht="105" customHeight="1" x14ac:dyDescent="0.25">
      <c r="A381" s="38" t="s">
        <v>431</v>
      </c>
      <c r="B381" s="38" t="s">
        <v>444</v>
      </c>
      <c r="C381" s="33" t="s">
        <v>429</v>
      </c>
      <c r="D381" s="38" t="s">
        <v>430</v>
      </c>
      <c r="E381" s="34">
        <v>41596</v>
      </c>
      <c r="F381" s="35">
        <v>236509.18</v>
      </c>
      <c r="G381" s="35">
        <v>177381.88</v>
      </c>
      <c r="H381" s="35">
        <v>59127.3</v>
      </c>
      <c r="I381" s="34">
        <v>42127</v>
      </c>
      <c r="J381" s="35">
        <v>223503.39</v>
      </c>
      <c r="K381" s="34">
        <v>42110</v>
      </c>
      <c r="L381" s="40" t="s">
        <v>14</v>
      </c>
    </row>
    <row r="382" spans="1:12" s="25" customFormat="1" ht="105" customHeight="1" x14ac:dyDescent="0.25">
      <c r="A382" s="38" t="s">
        <v>431</v>
      </c>
      <c r="B382" s="38" t="s">
        <v>445</v>
      </c>
      <c r="C382" s="33" t="s">
        <v>429</v>
      </c>
      <c r="D382" s="38" t="s">
        <v>430</v>
      </c>
      <c r="E382" s="34">
        <v>41611</v>
      </c>
      <c r="F382" s="35">
        <v>41380</v>
      </c>
      <c r="G382" s="35">
        <v>31035</v>
      </c>
      <c r="H382" s="35">
        <v>10345</v>
      </c>
      <c r="I382" s="34">
        <v>41904</v>
      </c>
      <c r="J382" s="35">
        <v>40244.93</v>
      </c>
      <c r="K382" s="34">
        <v>41943</v>
      </c>
      <c r="L382" s="40" t="s">
        <v>14</v>
      </c>
    </row>
    <row r="383" spans="1:12" s="25" customFormat="1" ht="180" customHeight="1" x14ac:dyDescent="0.25">
      <c r="A383" s="38" t="s">
        <v>431</v>
      </c>
      <c r="B383" s="38" t="s">
        <v>459</v>
      </c>
      <c r="C383" s="33" t="s">
        <v>429</v>
      </c>
      <c r="D383" s="38" t="s">
        <v>430</v>
      </c>
      <c r="E383" s="34">
        <v>41724</v>
      </c>
      <c r="F383" s="35">
        <v>189001.46</v>
      </c>
      <c r="G383" s="35">
        <v>141751.09</v>
      </c>
      <c r="H383" s="35">
        <v>47250.37</v>
      </c>
      <c r="I383" s="34">
        <v>42247</v>
      </c>
      <c r="J383" s="35">
        <f>176050.41-4232.84</f>
        <v>171817.57</v>
      </c>
      <c r="K383" s="34">
        <v>42334</v>
      </c>
      <c r="L383" s="40" t="s">
        <v>14</v>
      </c>
    </row>
    <row r="384" spans="1:12" s="25" customFormat="1" ht="45" customHeight="1" x14ac:dyDescent="0.25">
      <c r="A384" s="38" t="s">
        <v>431</v>
      </c>
      <c r="B384" s="38" t="s">
        <v>470</v>
      </c>
      <c r="C384" s="33" t="s">
        <v>429</v>
      </c>
      <c r="D384" s="38" t="s">
        <v>430</v>
      </c>
      <c r="E384" s="34">
        <v>41828</v>
      </c>
      <c r="F384" s="35">
        <v>48930.11</v>
      </c>
      <c r="G384" s="35">
        <v>36697.58</v>
      </c>
      <c r="H384" s="35">
        <v>12232.53</v>
      </c>
      <c r="I384" s="34">
        <v>42004</v>
      </c>
      <c r="J384" s="35">
        <v>48503.479999999996</v>
      </c>
      <c r="K384" s="34">
        <v>41992</v>
      </c>
      <c r="L384" s="40" t="s">
        <v>14</v>
      </c>
    </row>
    <row r="385" spans="1:12" s="25" customFormat="1" ht="60" customHeight="1" x14ac:dyDescent="0.25">
      <c r="A385" s="38" t="s">
        <v>431</v>
      </c>
      <c r="B385" s="38" t="s">
        <v>488</v>
      </c>
      <c r="C385" s="33" t="s">
        <v>429</v>
      </c>
      <c r="D385" s="38" t="s">
        <v>430</v>
      </c>
      <c r="E385" s="34">
        <v>41933</v>
      </c>
      <c r="F385" s="35">
        <v>127828.58</v>
      </c>
      <c r="G385" s="35">
        <v>95871.43</v>
      </c>
      <c r="H385" s="35">
        <v>31957.15</v>
      </c>
      <c r="I385" s="34">
        <v>42247</v>
      </c>
      <c r="J385" s="35">
        <f>63914.29+53172.36</f>
        <v>117086.65</v>
      </c>
      <c r="K385" s="34">
        <v>42480</v>
      </c>
      <c r="L385" s="40" t="s">
        <v>14</v>
      </c>
    </row>
    <row r="386" spans="1:12" s="25" customFormat="1" ht="75" customHeight="1" x14ac:dyDescent="0.25">
      <c r="A386" s="38" t="s">
        <v>431</v>
      </c>
      <c r="B386" s="38" t="s">
        <v>499</v>
      </c>
      <c r="C386" s="33" t="s">
        <v>429</v>
      </c>
      <c r="D386" s="38" t="s">
        <v>430</v>
      </c>
      <c r="E386" s="34">
        <v>41960</v>
      </c>
      <c r="F386" s="35">
        <v>44623.5</v>
      </c>
      <c r="G386" s="35">
        <v>33467.620000000003</v>
      </c>
      <c r="H386" s="35">
        <v>11155.88</v>
      </c>
      <c r="I386" s="34">
        <v>42369</v>
      </c>
      <c r="J386" s="35">
        <f>22227.66+19688.37-935.01</f>
        <v>40981.019999999997</v>
      </c>
      <c r="K386" s="34">
        <v>42460</v>
      </c>
      <c r="L386" s="40" t="s">
        <v>14</v>
      </c>
    </row>
    <row r="387" spans="1:12" s="25" customFormat="1" ht="75" customHeight="1" x14ac:dyDescent="0.25">
      <c r="A387" s="38" t="s">
        <v>431</v>
      </c>
      <c r="B387" s="38" t="s">
        <v>1033</v>
      </c>
      <c r="C387" s="33" t="s">
        <v>429</v>
      </c>
      <c r="D387" s="38" t="s">
        <v>430</v>
      </c>
      <c r="E387" s="34">
        <v>42289</v>
      </c>
      <c r="F387" s="35">
        <v>136389.15</v>
      </c>
      <c r="G387" s="35">
        <v>102291.85999999999</v>
      </c>
      <c r="H387" s="35">
        <v>34097.29</v>
      </c>
      <c r="I387" s="34">
        <v>42369</v>
      </c>
      <c r="J387" s="35">
        <v>131298.89000000001</v>
      </c>
      <c r="K387" s="34">
        <v>42468</v>
      </c>
      <c r="L387" s="40" t="s">
        <v>14</v>
      </c>
    </row>
    <row r="388" spans="1:12" s="25" customFormat="1" ht="45" customHeight="1" x14ac:dyDescent="0.25">
      <c r="A388" s="38" t="s">
        <v>697</v>
      </c>
      <c r="B388" s="38" t="s">
        <v>1034</v>
      </c>
      <c r="C388" s="33" t="s">
        <v>429</v>
      </c>
      <c r="D388" s="38" t="s">
        <v>694</v>
      </c>
      <c r="E388" s="34">
        <v>41445</v>
      </c>
      <c r="F388" s="35">
        <v>547056.72</v>
      </c>
      <c r="G388" s="35">
        <v>410292.54</v>
      </c>
      <c r="H388" s="35">
        <v>136764.18</v>
      </c>
      <c r="I388" s="34">
        <v>41810</v>
      </c>
      <c r="J388" s="35">
        <v>538796.75</v>
      </c>
      <c r="K388" s="34">
        <v>41911</v>
      </c>
      <c r="L388" s="40" t="s">
        <v>14</v>
      </c>
    </row>
    <row r="389" spans="1:12" s="25" customFormat="1" ht="60" customHeight="1" x14ac:dyDescent="0.25">
      <c r="A389" s="38" t="s">
        <v>697</v>
      </c>
      <c r="B389" s="38" t="s">
        <v>699</v>
      </c>
      <c r="C389" s="33" t="s">
        <v>429</v>
      </c>
      <c r="D389" s="38" t="s">
        <v>694</v>
      </c>
      <c r="E389" s="34">
        <v>41565</v>
      </c>
      <c r="F389" s="35">
        <v>550566.38</v>
      </c>
      <c r="G389" s="35">
        <v>412924.78</v>
      </c>
      <c r="H389" s="35">
        <v>137641.60000000001</v>
      </c>
      <c r="I389" s="34">
        <v>42247</v>
      </c>
      <c r="J389" s="35">
        <f>537379.44-25589.5</f>
        <v>511789.93999999994</v>
      </c>
      <c r="K389" s="34">
        <v>42320</v>
      </c>
      <c r="L389" s="40" t="s">
        <v>14</v>
      </c>
    </row>
    <row r="390" spans="1:12" s="25" customFormat="1" ht="60" customHeight="1" x14ac:dyDescent="0.25">
      <c r="A390" s="38" t="s">
        <v>697</v>
      </c>
      <c r="B390" s="38" t="s">
        <v>705</v>
      </c>
      <c r="C390" s="33" t="s">
        <v>429</v>
      </c>
      <c r="D390" s="38" t="s">
        <v>694</v>
      </c>
      <c r="E390" s="34">
        <v>41600</v>
      </c>
      <c r="F390" s="35">
        <v>22500</v>
      </c>
      <c r="G390" s="35">
        <v>16875</v>
      </c>
      <c r="H390" s="35">
        <v>5625</v>
      </c>
      <c r="I390" s="34">
        <v>42043</v>
      </c>
      <c r="J390" s="35">
        <v>22500</v>
      </c>
      <c r="K390" s="34">
        <v>42088</v>
      </c>
      <c r="L390" s="40" t="s">
        <v>14</v>
      </c>
    </row>
    <row r="391" spans="1:12" s="25" customFormat="1" ht="60" customHeight="1" x14ac:dyDescent="0.25">
      <c r="A391" s="38" t="s">
        <v>697</v>
      </c>
      <c r="B391" s="38" t="s">
        <v>715</v>
      </c>
      <c r="C391" s="33" t="s">
        <v>429</v>
      </c>
      <c r="D391" s="38" t="s">
        <v>694</v>
      </c>
      <c r="E391" s="34">
        <v>41779</v>
      </c>
      <c r="F391" s="35">
        <v>572747.28</v>
      </c>
      <c r="G391" s="35">
        <v>429560.46</v>
      </c>
      <c r="H391" s="35">
        <v>143186.82</v>
      </c>
      <c r="I391" s="34">
        <v>42247</v>
      </c>
      <c r="J391" s="35">
        <v>572747.28</v>
      </c>
      <c r="K391" s="34">
        <v>42328</v>
      </c>
      <c r="L391" s="40" t="s">
        <v>14</v>
      </c>
    </row>
    <row r="392" spans="1:12" s="25" customFormat="1" ht="45" customHeight="1" x14ac:dyDescent="0.25">
      <c r="A392" s="38" t="s">
        <v>697</v>
      </c>
      <c r="B392" s="38" t="s">
        <v>716</v>
      </c>
      <c r="C392" s="33" t="s">
        <v>429</v>
      </c>
      <c r="D392" s="38" t="s">
        <v>694</v>
      </c>
      <c r="E392" s="34">
        <v>41779</v>
      </c>
      <c r="F392" s="35">
        <v>205372.23</v>
      </c>
      <c r="G392" s="35">
        <v>154029.16999999998</v>
      </c>
      <c r="H392" s="35">
        <v>51343.06</v>
      </c>
      <c r="I392" s="34">
        <v>42247</v>
      </c>
      <c r="J392" s="35">
        <v>199044.41</v>
      </c>
      <c r="K392" s="34">
        <v>42328</v>
      </c>
      <c r="L392" s="40" t="s">
        <v>14</v>
      </c>
    </row>
    <row r="393" spans="1:12" s="25" customFormat="1" ht="60" customHeight="1" x14ac:dyDescent="0.25">
      <c r="A393" s="38" t="s">
        <v>417</v>
      </c>
      <c r="B393" s="38" t="s">
        <v>1035</v>
      </c>
      <c r="C393" s="33" t="s">
        <v>429</v>
      </c>
      <c r="D393" s="38" t="s">
        <v>1061</v>
      </c>
      <c r="E393" s="34">
        <v>40961</v>
      </c>
      <c r="F393" s="35">
        <v>14900</v>
      </c>
      <c r="G393" s="35">
        <v>11175</v>
      </c>
      <c r="H393" s="35">
        <v>3725</v>
      </c>
      <c r="I393" s="34">
        <v>41608</v>
      </c>
      <c r="J393" s="35">
        <v>14900</v>
      </c>
      <c r="K393" s="34">
        <v>41033</v>
      </c>
      <c r="L393" s="40" t="s">
        <v>14</v>
      </c>
    </row>
    <row r="394" spans="1:12" s="25" customFormat="1" ht="45" customHeight="1" x14ac:dyDescent="0.25">
      <c r="A394" s="38" t="s">
        <v>417</v>
      </c>
      <c r="B394" s="38" t="s">
        <v>520</v>
      </c>
      <c r="C394" s="33" t="s">
        <v>429</v>
      </c>
      <c r="D394" s="38" t="s">
        <v>518</v>
      </c>
      <c r="E394" s="34">
        <v>41172</v>
      </c>
      <c r="F394" s="35">
        <v>468342.57</v>
      </c>
      <c r="G394" s="35">
        <v>351256.93</v>
      </c>
      <c r="H394" s="35">
        <v>117085.64</v>
      </c>
      <c r="I394" s="34">
        <v>41936</v>
      </c>
      <c r="J394" s="35">
        <f>404643.94</f>
        <v>404643.94</v>
      </c>
      <c r="K394" s="34">
        <v>41985</v>
      </c>
      <c r="L394" s="40" t="s">
        <v>14</v>
      </c>
    </row>
    <row r="395" spans="1:12" s="25" customFormat="1" ht="60" customHeight="1" x14ac:dyDescent="0.25">
      <c r="A395" s="38" t="s">
        <v>417</v>
      </c>
      <c r="B395" s="38" t="s">
        <v>529</v>
      </c>
      <c r="C395" s="33" t="s">
        <v>429</v>
      </c>
      <c r="D395" s="38" t="s">
        <v>518</v>
      </c>
      <c r="E395" s="34">
        <v>41505</v>
      </c>
      <c r="F395" s="35">
        <v>463293.92</v>
      </c>
      <c r="G395" s="35">
        <v>347470.44000000006</v>
      </c>
      <c r="H395" s="35">
        <v>115823.48</v>
      </c>
      <c r="I395" s="34">
        <v>42247</v>
      </c>
      <c r="J395" s="35">
        <f>454949.51-21613.26</f>
        <v>433336.25</v>
      </c>
      <c r="K395" s="34">
        <v>42334</v>
      </c>
      <c r="L395" s="40" t="s">
        <v>14</v>
      </c>
    </row>
    <row r="396" spans="1:12" s="25" customFormat="1" ht="45" customHeight="1" x14ac:dyDescent="0.25">
      <c r="A396" s="38" t="s">
        <v>417</v>
      </c>
      <c r="B396" s="38" t="s">
        <v>534</v>
      </c>
      <c r="C396" s="33" t="s">
        <v>429</v>
      </c>
      <c r="D396" s="38" t="s">
        <v>518</v>
      </c>
      <c r="E396" s="34">
        <v>41814</v>
      </c>
      <c r="F396" s="35">
        <v>58352.91</v>
      </c>
      <c r="G396" s="35">
        <v>43764.680000000008</v>
      </c>
      <c r="H396" s="35">
        <v>14588.23</v>
      </c>
      <c r="I396" s="34">
        <v>41906</v>
      </c>
      <c r="J396" s="35">
        <v>56207.040000000001</v>
      </c>
      <c r="K396" s="34">
        <v>41976</v>
      </c>
      <c r="L396" s="40" t="s">
        <v>14</v>
      </c>
    </row>
    <row r="397" spans="1:12" s="25" customFormat="1" ht="45" customHeight="1" x14ac:dyDescent="0.25">
      <c r="A397" s="38" t="s">
        <v>417</v>
      </c>
      <c r="B397" s="38" t="s">
        <v>1036</v>
      </c>
      <c r="C397" s="33" t="s">
        <v>429</v>
      </c>
      <c r="D397" s="38" t="s">
        <v>518</v>
      </c>
      <c r="E397" s="34">
        <v>42262</v>
      </c>
      <c r="F397" s="35">
        <v>50921.8</v>
      </c>
      <c r="G397" s="35">
        <v>38191.350000000006</v>
      </c>
      <c r="H397" s="35">
        <v>12730.45</v>
      </c>
      <c r="I397" s="34">
        <v>42369</v>
      </c>
      <c r="J397" s="35">
        <v>49421.8</v>
      </c>
      <c r="K397" s="34">
        <v>42429</v>
      </c>
      <c r="L397" s="40" t="s">
        <v>14</v>
      </c>
    </row>
    <row r="398" spans="1:12" s="25" customFormat="1" ht="60" customHeight="1" x14ac:dyDescent="0.25">
      <c r="A398" s="38" t="s">
        <v>397</v>
      </c>
      <c r="B398" s="38" t="s">
        <v>701</v>
      </c>
      <c r="C398" s="33" t="s">
        <v>429</v>
      </c>
      <c r="D398" s="38" t="s">
        <v>694</v>
      </c>
      <c r="E398" s="34">
        <v>41593</v>
      </c>
      <c r="F398" s="35">
        <v>570741.06000000006</v>
      </c>
      <c r="G398" s="35">
        <v>428055.79000000004</v>
      </c>
      <c r="H398" s="35">
        <v>142685.26999999999</v>
      </c>
      <c r="I398" s="34">
        <v>41952</v>
      </c>
      <c r="J398" s="35">
        <f>533004.24-26150.21</f>
        <v>506854.02999999997</v>
      </c>
      <c r="K398" s="34">
        <v>41990</v>
      </c>
      <c r="L398" s="40" t="s">
        <v>14</v>
      </c>
    </row>
    <row r="399" spans="1:12" s="25" customFormat="1" ht="75" customHeight="1" x14ac:dyDescent="0.25">
      <c r="A399" s="38" t="s">
        <v>397</v>
      </c>
      <c r="B399" s="38" t="s">
        <v>711</v>
      </c>
      <c r="C399" s="33" t="s">
        <v>429</v>
      </c>
      <c r="D399" s="38" t="s">
        <v>694</v>
      </c>
      <c r="E399" s="34">
        <v>41675</v>
      </c>
      <c r="F399" s="35">
        <v>42600</v>
      </c>
      <c r="G399" s="35">
        <v>31950</v>
      </c>
      <c r="H399" s="35">
        <v>10650</v>
      </c>
      <c r="I399" s="34">
        <v>41957</v>
      </c>
      <c r="J399" s="35">
        <v>42600</v>
      </c>
      <c r="K399" s="34">
        <v>41992</v>
      </c>
      <c r="L399" s="40" t="s">
        <v>14</v>
      </c>
    </row>
    <row r="400" spans="1:12" s="25" customFormat="1" ht="45" customHeight="1" x14ac:dyDescent="0.25">
      <c r="A400" s="38" t="s">
        <v>397</v>
      </c>
      <c r="B400" s="38" t="s">
        <v>712</v>
      </c>
      <c r="C400" s="33" t="s">
        <v>429</v>
      </c>
      <c r="D400" s="38" t="s">
        <v>694</v>
      </c>
      <c r="E400" s="34">
        <v>41691</v>
      </c>
      <c r="F400" s="35">
        <v>549341.54</v>
      </c>
      <c r="G400" s="35">
        <v>412006.15</v>
      </c>
      <c r="H400" s="35">
        <v>137335.39000000001</v>
      </c>
      <c r="I400" s="34">
        <v>42247</v>
      </c>
      <c r="J400" s="35">
        <v>546019.24</v>
      </c>
      <c r="K400" s="34">
        <v>42097</v>
      </c>
      <c r="L400" s="40" t="s">
        <v>14</v>
      </c>
    </row>
    <row r="401" spans="1:12" s="25" customFormat="1" ht="45" customHeight="1" x14ac:dyDescent="0.25">
      <c r="A401" s="38" t="s">
        <v>397</v>
      </c>
      <c r="B401" s="38" t="s">
        <v>734</v>
      </c>
      <c r="C401" s="33" t="s">
        <v>429</v>
      </c>
      <c r="D401" s="38" t="s">
        <v>694</v>
      </c>
      <c r="E401" s="34">
        <v>41928</v>
      </c>
      <c r="F401" s="35"/>
      <c r="G401" s="35">
        <v>0</v>
      </c>
      <c r="H401" s="35">
        <v>0</v>
      </c>
      <c r="I401" s="34">
        <v>42232</v>
      </c>
      <c r="J401" s="35">
        <v>0</v>
      </c>
      <c r="K401" s="34"/>
      <c r="L401" s="40" t="s">
        <v>152</v>
      </c>
    </row>
    <row r="402" spans="1:12" s="25" customFormat="1" ht="105" customHeight="1" x14ac:dyDescent="0.25">
      <c r="A402" s="38" t="s">
        <v>527</v>
      </c>
      <c r="B402" s="38" t="s">
        <v>528</v>
      </c>
      <c r="C402" s="33" t="s">
        <v>429</v>
      </c>
      <c r="D402" s="38" t="s">
        <v>518</v>
      </c>
      <c r="E402" s="34">
        <v>41432</v>
      </c>
      <c r="F402" s="35">
        <v>461963.05</v>
      </c>
      <c r="G402" s="35">
        <v>349771.77</v>
      </c>
      <c r="H402" s="35">
        <v>116590.59</v>
      </c>
      <c r="I402" s="34">
        <v>42247</v>
      </c>
      <c r="J402" s="35">
        <f>463130.72-6150.21-4735.11</f>
        <v>452245.39999999997</v>
      </c>
      <c r="K402" s="34">
        <v>42277</v>
      </c>
      <c r="L402" s="40" t="s">
        <v>14</v>
      </c>
    </row>
    <row r="403" spans="1:12" s="25" customFormat="1" ht="120" customHeight="1" x14ac:dyDescent="0.25">
      <c r="A403" s="38" t="s">
        <v>527</v>
      </c>
      <c r="B403" s="38" t="s">
        <v>530</v>
      </c>
      <c r="C403" s="33" t="s">
        <v>429</v>
      </c>
      <c r="D403" s="38" t="s">
        <v>518</v>
      </c>
      <c r="E403" s="34">
        <v>41514</v>
      </c>
      <c r="F403" s="35">
        <v>396925.89</v>
      </c>
      <c r="G403" s="35">
        <v>297694.42000000004</v>
      </c>
      <c r="H403" s="35">
        <v>99231.47</v>
      </c>
      <c r="I403" s="34">
        <v>42276</v>
      </c>
      <c r="J403" s="35">
        <f>374646.51-17213.57</f>
        <v>357432.94</v>
      </c>
      <c r="K403" s="34">
        <v>42349</v>
      </c>
      <c r="L403" s="40" t="s">
        <v>14</v>
      </c>
    </row>
    <row r="404" spans="1:12" s="25" customFormat="1" ht="45" customHeight="1" x14ac:dyDescent="0.25">
      <c r="A404" s="38" t="s">
        <v>985</v>
      </c>
      <c r="B404" s="38" t="s">
        <v>1122</v>
      </c>
      <c r="C404" s="33" t="s">
        <v>429</v>
      </c>
      <c r="D404" s="38" t="s">
        <v>518</v>
      </c>
      <c r="E404" s="34">
        <v>42321</v>
      </c>
      <c r="F404" s="35">
        <v>44368.07</v>
      </c>
      <c r="G404" s="35">
        <v>33276.050000000003</v>
      </c>
      <c r="H404" s="35">
        <v>11092.02</v>
      </c>
      <c r="I404" s="34">
        <v>42369</v>
      </c>
      <c r="J404" s="35">
        <v>44068.07</v>
      </c>
      <c r="K404" s="34">
        <v>42468</v>
      </c>
      <c r="L404" s="40" t="s">
        <v>14</v>
      </c>
    </row>
    <row r="405" spans="1:12" s="25" customFormat="1" ht="45" customHeight="1" x14ac:dyDescent="0.25">
      <c r="A405" s="38" t="s">
        <v>695</v>
      </c>
      <c r="B405" s="38" t="s">
        <v>1037</v>
      </c>
      <c r="C405" s="33" t="s">
        <v>429</v>
      </c>
      <c r="D405" s="38" t="s">
        <v>1061</v>
      </c>
      <c r="E405" s="34">
        <v>41116</v>
      </c>
      <c r="F405" s="35">
        <v>46548.75</v>
      </c>
      <c r="G405" s="35">
        <v>34911.56</v>
      </c>
      <c r="H405" s="35">
        <v>11637.19</v>
      </c>
      <c r="I405" s="34">
        <v>41639</v>
      </c>
      <c r="J405" s="35">
        <v>46548.75</v>
      </c>
      <c r="K405" s="34">
        <v>41181</v>
      </c>
      <c r="L405" s="40" t="s">
        <v>14</v>
      </c>
    </row>
    <row r="406" spans="1:12" s="25" customFormat="1" ht="90" customHeight="1" x14ac:dyDescent="0.25">
      <c r="A406" s="38" t="s">
        <v>695</v>
      </c>
      <c r="B406" s="38" t="s">
        <v>700</v>
      </c>
      <c r="C406" s="33" t="s">
        <v>429</v>
      </c>
      <c r="D406" s="38" t="s">
        <v>694</v>
      </c>
      <c r="E406" s="34">
        <v>41584</v>
      </c>
      <c r="F406" s="35">
        <v>581491.36</v>
      </c>
      <c r="G406" s="35">
        <v>436118.52</v>
      </c>
      <c r="H406" s="35">
        <v>145372.84</v>
      </c>
      <c r="I406" s="34">
        <v>42247</v>
      </c>
      <c r="J406" s="35">
        <v>579420.05000000005</v>
      </c>
      <c r="K406" s="34">
        <v>42270</v>
      </c>
      <c r="L406" s="40" t="s">
        <v>14</v>
      </c>
    </row>
    <row r="407" spans="1:12" s="24" customFormat="1" ht="60" customHeight="1" x14ac:dyDescent="0.25">
      <c r="A407" s="38" t="s">
        <v>695</v>
      </c>
      <c r="B407" s="38" t="s">
        <v>723</v>
      </c>
      <c r="C407" s="33" t="s">
        <v>429</v>
      </c>
      <c r="D407" s="38" t="s">
        <v>694</v>
      </c>
      <c r="E407" s="34">
        <v>41824</v>
      </c>
      <c r="F407" s="35">
        <v>303012.55</v>
      </c>
      <c r="G407" s="35">
        <v>227259.40999999997</v>
      </c>
      <c r="H407" s="35">
        <v>75753.14</v>
      </c>
      <c r="I407" s="34">
        <v>42342</v>
      </c>
      <c r="J407" s="35">
        <v>290436.07</v>
      </c>
      <c r="K407" s="34">
        <v>42424</v>
      </c>
      <c r="L407" s="40" t="s">
        <v>14</v>
      </c>
    </row>
    <row r="408" spans="1:12" s="24" customFormat="1" ht="60" customHeight="1" x14ac:dyDescent="0.25">
      <c r="A408" s="38" t="s">
        <v>695</v>
      </c>
      <c r="B408" s="38" t="s">
        <v>724</v>
      </c>
      <c r="C408" s="33" t="s">
        <v>429</v>
      </c>
      <c r="D408" s="38" t="s">
        <v>694</v>
      </c>
      <c r="E408" s="34">
        <v>41827</v>
      </c>
      <c r="F408" s="35">
        <v>111670.23</v>
      </c>
      <c r="G408" s="35">
        <v>83752.670000000013</v>
      </c>
      <c r="H408" s="35">
        <v>27917.56</v>
      </c>
      <c r="I408" s="34">
        <v>42247</v>
      </c>
      <c r="J408" s="35">
        <f>111224.33-5301.22</f>
        <v>105923.11</v>
      </c>
      <c r="K408" s="34">
        <v>42305</v>
      </c>
      <c r="L408" s="40" t="s">
        <v>14</v>
      </c>
    </row>
    <row r="409" spans="1:12" s="24" customFormat="1" ht="150" customHeight="1" x14ac:dyDescent="0.25">
      <c r="A409" s="38" t="s">
        <v>695</v>
      </c>
      <c r="B409" s="38" t="s">
        <v>725</v>
      </c>
      <c r="C409" s="33" t="s">
        <v>429</v>
      </c>
      <c r="D409" s="38" t="s">
        <v>694</v>
      </c>
      <c r="E409" s="34">
        <v>41849</v>
      </c>
      <c r="F409" s="35">
        <v>573855.88</v>
      </c>
      <c r="G409" s="35">
        <v>430391.91000000003</v>
      </c>
      <c r="H409" s="35">
        <v>143463.97</v>
      </c>
      <c r="I409" s="34">
        <v>42247</v>
      </c>
      <c r="J409" s="35">
        <f>546154.69-26232.75</f>
        <v>519921.93999999994</v>
      </c>
      <c r="K409" s="34">
        <v>42317</v>
      </c>
      <c r="L409" s="40" t="s">
        <v>14</v>
      </c>
    </row>
    <row r="410" spans="1:12" s="24" customFormat="1" ht="60" customHeight="1" x14ac:dyDescent="0.25">
      <c r="A410" s="38" t="s">
        <v>695</v>
      </c>
      <c r="B410" s="38" t="s">
        <v>732</v>
      </c>
      <c r="C410" s="33" t="s">
        <v>429</v>
      </c>
      <c r="D410" s="38" t="s">
        <v>694</v>
      </c>
      <c r="E410" s="34">
        <v>41919</v>
      </c>
      <c r="F410" s="35"/>
      <c r="G410" s="35">
        <v>0</v>
      </c>
      <c r="H410" s="35">
        <v>0</v>
      </c>
      <c r="I410" s="34">
        <v>42162</v>
      </c>
      <c r="J410" s="35">
        <v>0</v>
      </c>
      <c r="K410" s="34"/>
      <c r="L410" s="40" t="s">
        <v>152</v>
      </c>
    </row>
    <row r="411" spans="1:12" s="25" customFormat="1" ht="75" customHeight="1" x14ac:dyDescent="0.25">
      <c r="A411" s="38" t="s">
        <v>695</v>
      </c>
      <c r="B411" s="38" t="s">
        <v>733</v>
      </c>
      <c r="C411" s="33" t="s">
        <v>429</v>
      </c>
      <c r="D411" s="38" t="s">
        <v>694</v>
      </c>
      <c r="E411" s="34">
        <v>41927</v>
      </c>
      <c r="F411" s="35"/>
      <c r="G411" s="35">
        <v>0</v>
      </c>
      <c r="H411" s="35">
        <v>0</v>
      </c>
      <c r="I411" s="34">
        <v>42050</v>
      </c>
      <c r="J411" s="35">
        <v>0</v>
      </c>
      <c r="K411" s="34"/>
      <c r="L411" s="40" t="s">
        <v>152</v>
      </c>
    </row>
    <row r="412" spans="1:12" s="25" customFormat="1" ht="75" customHeight="1" x14ac:dyDescent="0.25">
      <c r="A412" s="38" t="s">
        <v>399</v>
      </c>
      <c r="B412" s="38" t="s">
        <v>663</v>
      </c>
      <c r="C412" s="33" t="s">
        <v>429</v>
      </c>
      <c r="D412" s="38" t="s">
        <v>649</v>
      </c>
      <c r="E412" s="34">
        <v>41696</v>
      </c>
      <c r="F412" s="35">
        <v>35090</v>
      </c>
      <c r="G412" s="35">
        <v>26317.5</v>
      </c>
      <c r="H412" s="35">
        <v>8772.5</v>
      </c>
      <c r="I412" s="34">
        <v>42227</v>
      </c>
      <c r="J412" s="35">
        <v>35090</v>
      </c>
      <c r="K412" s="34">
        <v>42282</v>
      </c>
      <c r="L412" s="40" t="s">
        <v>14</v>
      </c>
    </row>
    <row r="413" spans="1:12" s="25" customFormat="1" ht="105" customHeight="1" x14ac:dyDescent="0.25">
      <c r="A413" s="38" t="s">
        <v>399</v>
      </c>
      <c r="B413" s="38" t="s">
        <v>664</v>
      </c>
      <c r="C413" s="33" t="s">
        <v>429</v>
      </c>
      <c r="D413" s="38" t="s">
        <v>649</v>
      </c>
      <c r="E413" s="34">
        <v>41723</v>
      </c>
      <c r="F413" s="35">
        <v>97010.65</v>
      </c>
      <c r="G413" s="35">
        <v>72757.989999999991</v>
      </c>
      <c r="H413" s="35">
        <v>24252.66</v>
      </c>
      <c r="I413" s="34">
        <v>42247</v>
      </c>
      <c r="J413" s="35">
        <f>95723.13-4558.24</f>
        <v>91164.89</v>
      </c>
      <c r="K413" s="34">
        <v>42149</v>
      </c>
      <c r="L413" s="40" t="s">
        <v>14</v>
      </c>
    </row>
    <row r="414" spans="1:12" s="25" customFormat="1" ht="90" customHeight="1" x14ac:dyDescent="0.25">
      <c r="A414" s="38" t="s">
        <v>399</v>
      </c>
      <c r="B414" s="38" t="s">
        <v>665</v>
      </c>
      <c r="C414" s="33" t="s">
        <v>429</v>
      </c>
      <c r="D414" s="38" t="s">
        <v>649</v>
      </c>
      <c r="E414" s="34">
        <v>41723</v>
      </c>
      <c r="F414" s="35">
        <v>739301.06</v>
      </c>
      <c r="G414" s="35">
        <v>554475.79</v>
      </c>
      <c r="H414" s="35">
        <v>184825.27</v>
      </c>
      <c r="I414" s="34">
        <v>42308</v>
      </c>
      <c r="J414" s="35">
        <v>731344.42999999993</v>
      </c>
      <c r="K414" s="34">
        <v>42342</v>
      </c>
      <c r="L414" s="40" t="s">
        <v>14</v>
      </c>
    </row>
    <row r="415" spans="1:12" s="25" customFormat="1" ht="30" customHeight="1" x14ac:dyDescent="0.25">
      <c r="A415" s="38" t="s">
        <v>399</v>
      </c>
      <c r="B415" s="38" t="s">
        <v>666</v>
      </c>
      <c r="C415" s="33" t="s">
        <v>429</v>
      </c>
      <c r="D415" s="38" t="s">
        <v>1061</v>
      </c>
      <c r="E415" s="34">
        <v>41782</v>
      </c>
      <c r="F415" s="35"/>
      <c r="G415" s="35">
        <v>0</v>
      </c>
      <c r="H415" s="35">
        <v>0</v>
      </c>
      <c r="I415" s="34">
        <v>41803</v>
      </c>
      <c r="J415" s="35">
        <v>0</v>
      </c>
      <c r="K415" s="34"/>
      <c r="L415" s="40" t="s">
        <v>152</v>
      </c>
    </row>
    <row r="416" spans="1:12" s="25" customFormat="1" ht="180" customHeight="1" x14ac:dyDescent="0.25">
      <c r="A416" s="38" t="s">
        <v>399</v>
      </c>
      <c r="B416" s="38" t="s">
        <v>676</v>
      </c>
      <c r="C416" s="33" t="s">
        <v>429</v>
      </c>
      <c r="D416" s="38" t="s">
        <v>649</v>
      </c>
      <c r="E416" s="34">
        <v>41862</v>
      </c>
      <c r="F416" s="35">
        <v>582749.85</v>
      </c>
      <c r="G416" s="35">
        <v>437062.39</v>
      </c>
      <c r="H416" s="35">
        <v>145687.46</v>
      </c>
      <c r="I416" s="34">
        <v>42339</v>
      </c>
      <c r="J416" s="35">
        <f>291374.92+289561.7</f>
        <v>580936.62</v>
      </c>
      <c r="K416" s="34">
        <v>42509</v>
      </c>
      <c r="L416" s="40" t="s">
        <v>14</v>
      </c>
    </row>
    <row r="417" spans="1:12" s="25" customFormat="1" ht="30" customHeight="1" x14ac:dyDescent="0.25">
      <c r="A417" s="38" t="s">
        <v>662</v>
      </c>
      <c r="B417" s="38" t="s">
        <v>666</v>
      </c>
      <c r="C417" s="33" t="s">
        <v>429</v>
      </c>
      <c r="D417" s="38" t="s">
        <v>1061</v>
      </c>
      <c r="E417" s="34">
        <v>42088</v>
      </c>
      <c r="F417" s="35">
        <v>45600</v>
      </c>
      <c r="G417" s="35">
        <v>34200</v>
      </c>
      <c r="H417" s="35">
        <v>11400</v>
      </c>
      <c r="I417" s="34">
        <v>42247</v>
      </c>
      <c r="J417" s="35">
        <v>45600</v>
      </c>
      <c r="K417" s="34">
        <v>42124</v>
      </c>
      <c r="L417" s="40" t="s">
        <v>14</v>
      </c>
    </row>
    <row r="418" spans="1:12" s="25" customFormat="1" ht="75" customHeight="1" x14ac:dyDescent="0.25">
      <c r="A418" s="38" t="s">
        <v>657</v>
      </c>
      <c r="B418" s="38" t="s">
        <v>658</v>
      </c>
      <c r="C418" s="33" t="s">
        <v>429</v>
      </c>
      <c r="D418" s="38" t="s">
        <v>649</v>
      </c>
      <c r="E418" s="34">
        <v>41598</v>
      </c>
      <c r="F418" s="35">
        <v>383734.9</v>
      </c>
      <c r="G418" s="35">
        <v>287801.17000000004</v>
      </c>
      <c r="H418" s="35">
        <v>95933.73</v>
      </c>
      <c r="I418" s="34">
        <v>42247</v>
      </c>
      <c r="J418" s="35">
        <f>351481.3-16868.04</f>
        <v>334613.26</v>
      </c>
      <c r="K418" s="34">
        <v>42334</v>
      </c>
      <c r="L418" s="40" t="s">
        <v>14</v>
      </c>
    </row>
    <row r="419" spans="1:12" s="25" customFormat="1" ht="30" customHeight="1" x14ac:dyDescent="0.25">
      <c r="A419" s="38" t="s">
        <v>657</v>
      </c>
      <c r="B419" s="38" t="s">
        <v>659</v>
      </c>
      <c r="C419" s="33" t="s">
        <v>429</v>
      </c>
      <c r="D419" s="38" t="s">
        <v>649</v>
      </c>
      <c r="E419" s="34">
        <v>41669</v>
      </c>
      <c r="F419" s="35">
        <v>225804.09</v>
      </c>
      <c r="G419" s="35">
        <v>169353.07</v>
      </c>
      <c r="H419" s="35">
        <v>56451.02</v>
      </c>
      <c r="I419" s="34">
        <v>42247</v>
      </c>
      <c r="J419" s="35">
        <v>217439.89</v>
      </c>
      <c r="K419" s="34">
        <v>42334</v>
      </c>
      <c r="L419" s="40" t="s">
        <v>14</v>
      </c>
    </row>
    <row r="420" spans="1:12" s="25" customFormat="1" ht="30" customHeight="1" x14ac:dyDescent="0.25">
      <c r="A420" s="38" t="s">
        <v>657</v>
      </c>
      <c r="B420" s="38" t="s">
        <v>675</v>
      </c>
      <c r="C420" s="33" t="s">
        <v>429</v>
      </c>
      <c r="D420" s="38" t="s">
        <v>649</v>
      </c>
      <c r="E420" s="34">
        <v>41859</v>
      </c>
      <c r="F420" s="35">
        <v>204017.06</v>
      </c>
      <c r="G420" s="35">
        <v>153012.79</v>
      </c>
      <c r="H420" s="35">
        <v>51004.27</v>
      </c>
      <c r="I420" s="34">
        <v>42247</v>
      </c>
      <c r="J420" s="35">
        <v>149280.44</v>
      </c>
      <c r="K420" s="34">
        <v>42350</v>
      </c>
      <c r="L420" s="40" t="s">
        <v>14</v>
      </c>
    </row>
    <row r="421" spans="1:12" s="25" customFormat="1" ht="45" customHeight="1" x14ac:dyDescent="0.25">
      <c r="A421" s="38" t="s">
        <v>434</v>
      </c>
      <c r="B421" s="38" t="s">
        <v>435</v>
      </c>
      <c r="C421" s="33" t="s">
        <v>429</v>
      </c>
      <c r="D421" s="38" t="s">
        <v>430</v>
      </c>
      <c r="E421" s="34">
        <v>41498</v>
      </c>
      <c r="F421" s="35">
        <v>56860.800000000003</v>
      </c>
      <c r="G421" s="35">
        <v>42645.600000000006</v>
      </c>
      <c r="H421" s="35">
        <v>14215.2</v>
      </c>
      <c r="I421" s="34">
        <v>41681</v>
      </c>
      <c r="J421" s="35">
        <v>56187.15</v>
      </c>
      <c r="K421" s="34">
        <v>41666</v>
      </c>
      <c r="L421" s="40" t="s">
        <v>14</v>
      </c>
    </row>
    <row r="422" spans="1:12" s="25" customFormat="1" ht="90" customHeight="1" x14ac:dyDescent="0.25">
      <c r="A422" s="38" t="s">
        <v>434</v>
      </c>
      <c r="B422" s="38" t="s">
        <v>443</v>
      </c>
      <c r="C422" s="33" t="s">
        <v>429</v>
      </c>
      <c r="D422" s="38" t="s">
        <v>430</v>
      </c>
      <c r="E422" s="34">
        <v>41586</v>
      </c>
      <c r="F422" s="35">
        <v>196612.5</v>
      </c>
      <c r="G422" s="35">
        <v>147459.37</v>
      </c>
      <c r="H422" s="35">
        <v>49153.13</v>
      </c>
      <c r="I422" s="34">
        <v>42000</v>
      </c>
      <c r="J422" s="35">
        <v>173513.78</v>
      </c>
      <c r="K422" s="34">
        <v>42051</v>
      </c>
      <c r="L422" s="40" t="s">
        <v>14</v>
      </c>
    </row>
    <row r="423" spans="1:12" s="25" customFormat="1" ht="60" customHeight="1" x14ac:dyDescent="0.25">
      <c r="A423" s="38" t="s">
        <v>434</v>
      </c>
      <c r="B423" s="38" t="s">
        <v>463</v>
      </c>
      <c r="C423" s="33" t="s">
        <v>429</v>
      </c>
      <c r="D423" s="38" t="s">
        <v>430</v>
      </c>
      <c r="E423" s="34">
        <v>41792</v>
      </c>
      <c r="F423" s="35">
        <v>75475</v>
      </c>
      <c r="G423" s="35">
        <v>56606.25</v>
      </c>
      <c r="H423" s="35">
        <v>18868.75</v>
      </c>
      <c r="I423" s="34">
        <v>42189</v>
      </c>
      <c r="J423" s="35">
        <v>73870.11</v>
      </c>
      <c r="K423" s="34">
        <v>41995</v>
      </c>
      <c r="L423" s="40" t="s">
        <v>14</v>
      </c>
    </row>
    <row r="424" spans="1:12" s="25" customFormat="1" ht="150" customHeight="1" x14ac:dyDescent="0.25">
      <c r="A424" s="38" t="s">
        <v>434</v>
      </c>
      <c r="B424" s="38" t="s">
        <v>464</v>
      </c>
      <c r="C424" s="33" t="s">
        <v>429</v>
      </c>
      <c r="D424" s="38" t="s">
        <v>430</v>
      </c>
      <c r="E424" s="34">
        <v>41792</v>
      </c>
      <c r="F424" s="35">
        <v>241499.32</v>
      </c>
      <c r="G424" s="35">
        <v>181124.49</v>
      </c>
      <c r="H424" s="35">
        <v>60374.83</v>
      </c>
      <c r="I424" s="34">
        <v>42307</v>
      </c>
      <c r="J424" s="35">
        <f>239200.04-11390.48</f>
        <v>227809.56</v>
      </c>
      <c r="K424" s="34">
        <v>42349</v>
      </c>
      <c r="L424" s="40" t="s">
        <v>14</v>
      </c>
    </row>
    <row r="425" spans="1:12" s="25" customFormat="1" ht="105" customHeight="1" x14ac:dyDescent="0.25">
      <c r="A425" s="38" t="s">
        <v>434</v>
      </c>
      <c r="B425" s="38" t="s">
        <v>489</v>
      </c>
      <c r="C425" s="33" t="s">
        <v>429</v>
      </c>
      <c r="D425" s="38" t="s">
        <v>430</v>
      </c>
      <c r="E425" s="34">
        <v>41934</v>
      </c>
      <c r="F425" s="35">
        <v>65848.44</v>
      </c>
      <c r="G425" s="35">
        <v>49386.33</v>
      </c>
      <c r="H425" s="35">
        <v>16462.11</v>
      </c>
      <c r="I425" s="34">
        <v>42369</v>
      </c>
      <c r="J425" s="35">
        <f>32924.22+31526.15</f>
        <v>64450.37</v>
      </c>
      <c r="K425" s="34">
        <v>42530</v>
      </c>
      <c r="L425" s="40" t="s">
        <v>14</v>
      </c>
    </row>
    <row r="426" spans="1:12" s="25" customFormat="1" ht="135" customHeight="1" x14ac:dyDescent="0.25">
      <c r="A426" s="38" t="s">
        <v>434</v>
      </c>
      <c r="B426" s="38" t="s">
        <v>490</v>
      </c>
      <c r="C426" s="33" t="s">
        <v>429</v>
      </c>
      <c r="D426" s="38" t="s">
        <v>430</v>
      </c>
      <c r="E426" s="34">
        <v>41934</v>
      </c>
      <c r="F426" s="35"/>
      <c r="G426" s="35">
        <v>0</v>
      </c>
      <c r="H426" s="35">
        <v>0</v>
      </c>
      <c r="I426" s="34">
        <v>42369</v>
      </c>
      <c r="J426" s="35">
        <v>0</v>
      </c>
      <c r="K426" s="34"/>
      <c r="L426" s="40" t="s">
        <v>152</v>
      </c>
    </row>
    <row r="427" spans="1:12" s="25" customFormat="1" ht="60" customHeight="1" x14ac:dyDescent="0.25">
      <c r="A427" s="38" t="s">
        <v>585</v>
      </c>
      <c r="B427" s="38" t="s">
        <v>586</v>
      </c>
      <c r="C427" s="33" t="s">
        <v>429</v>
      </c>
      <c r="D427" s="38" t="s">
        <v>1061</v>
      </c>
      <c r="E427" s="34">
        <v>40919</v>
      </c>
      <c r="F427" s="35">
        <v>49783.82</v>
      </c>
      <c r="G427" s="35">
        <v>37337.86</v>
      </c>
      <c r="H427" s="35">
        <v>12445.96</v>
      </c>
      <c r="I427" s="34">
        <v>41639</v>
      </c>
      <c r="J427" s="35">
        <v>49783.82</v>
      </c>
      <c r="K427" s="34">
        <v>40973</v>
      </c>
      <c r="L427" s="40" t="s">
        <v>14</v>
      </c>
    </row>
    <row r="428" spans="1:12" s="25" customFormat="1" ht="75" customHeight="1" x14ac:dyDescent="0.25">
      <c r="A428" s="38" t="s">
        <v>585</v>
      </c>
      <c r="B428" s="38" t="s">
        <v>591</v>
      </c>
      <c r="C428" s="33" t="s">
        <v>429</v>
      </c>
      <c r="D428" s="38" t="s">
        <v>584</v>
      </c>
      <c r="E428" s="34">
        <v>41464</v>
      </c>
      <c r="F428" s="35">
        <v>56811</v>
      </c>
      <c r="G428" s="35">
        <v>42608.25</v>
      </c>
      <c r="H428" s="35">
        <v>14202.75</v>
      </c>
      <c r="I428" s="34">
        <v>42247</v>
      </c>
      <c r="J428" s="35">
        <v>54716.55</v>
      </c>
      <c r="K428" s="34">
        <v>42342</v>
      </c>
      <c r="L428" s="40" t="s">
        <v>14</v>
      </c>
    </row>
    <row r="429" spans="1:12" s="25" customFormat="1" ht="75" customHeight="1" x14ac:dyDescent="0.25">
      <c r="A429" s="38" t="s">
        <v>585</v>
      </c>
      <c r="B429" s="38" t="s">
        <v>615</v>
      </c>
      <c r="C429" s="33" t="s">
        <v>429</v>
      </c>
      <c r="D429" s="38" t="s">
        <v>584</v>
      </c>
      <c r="E429" s="34">
        <v>41673</v>
      </c>
      <c r="F429" s="35">
        <v>367829.56</v>
      </c>
      <c r="G429" s="35">
        <v>275872.17</v>
      </c>
      <c r="H429" s="35">
        <v>91957.39</v>
      </c>
      <c r="I429" s="34">
        <v>42240</v>
      </c>
      <c r="J429" s="35">
        <f>365905.77-17381.58</f>
        <v>348524.19</v>
      </c>
      <c r="K429" s="34">
        <v>42342</v>
      </c>
      <c r="L429" s="40" t="s">
        <v>14</v>
      </c>
    </row>
    <row r="430" spans="1:12" s="25" customFormat="1" ht="45" customHeight="1" x14ac:dyDescent="0.25">
      <c r="A430" s="38" t="s">
        <v>585</v>
      </c>
      <c r="B430" s="38" t="s">
        <v>1038</v>
      </c>
      <c r="C430" s="33" t="s">
        <v>429</v>
      </c>
      <c r="D430" s="38" t="s">
        <v>584</v>
      </c>
      <c r="E430" s="34">
        <v>41810</v>
      </c>
      <c r="F430" s="35">
        <v>389543.92</v>
      </c>
      <c r="G430" s="35">
        <v>292157.94</v>
      </c>
      <c r="H430" s="35">
        <v>97385.98</v>
      </c>
      <c r="I430" s="34">
        <v>42369</v>
      </c>
      <c r="J430" s="35">
        <f>194771.96+183681.8-2292.73-1311.59-103.7-59.4-1311.59-5.11-59.4-0.23</f>
        <v>373310.00999999995</v>
      </c>
      <c r="K430" s="34">
        <v>42468</v>
      </c>
      <c r="L430" s="40" t="s">
        <v>14</v>
      </c>
    </row>
    <row r="431" spans="1:12" s="25" customFormat="1" ht="75" customHeight="1" x14ac:dyDescent="0.25">
      <c r="A431" s="38" t="s">
        <v>585</v>
      </c>
      <c r="B431" s="38" t="s">
        <v>634</v>
      </c>
      <c r="C431" s="33" t="s">
        <v>429</v>
      </c>
      <c r="D431" s="38" t="s">
        <v>584</v>
      </c>
      <c r="E431" s="34">
        <v>41907</v>
      </c>
      <c r="F431" s="35">
        <v>327794.5</v>
      </c>
      <c r="G431" s="35">
        <v>245845.87</v>
      </c>
      <c r="H431" s="35">
        <v>81948.63</v>
      </c>
      <c r="I431" s="34">
        <v>42247</v>
      </c>
      <c r="J431" s="35">
        <f>326373.44-15550.4</f>
        <v>310823.03999999998</v>
      </c>
      <c r="K431" s="34">
        <v>42342</v>
      </c>
      <c r="L431" s="40" t="s">
        <v>14</v>
      </c>
    </row>
    <row r="432" spans="1:12" s="25" customFormat="1" ht="90" customHeight="1" x14ac:dyDescent="0.25">
      <c r="A432" s="38" t="s">
        <v>585</v>
      </c>
      <c r="B432" s="38" t="s">
        <v>638</v>
      </c>
      <c r="C432" s="33" t="s">
        <v>429</v>
      </c>
      <c r="D432" s="38" t="s">
        <v>584</v>
      </c>
      <c r="E432" s="34">
        <v>41925</v>
      </c>
      <c r="F432" s="35"/>
      <c r="G432" s="35">
        <v>0</v>
      </c>
      <c r="H432" s="35">
        <v>0</v>
      </c>
      <c r="I432" s="34">
        <v>42198</v>
      </c>
      <c r="J432" s="35">
        <v>0</v>
      </c>
      <c r="K432" s="34"/>
      <c r="L432" s="40" t="s">
        <v>152</v>
      </c>
    </row>
    <row r="433" spans="1:12" s="25" customFormat="1" ht="60" customHeight="1" x14ac:dyDescent="0.25">
      <c r="A433" s="38" t="s">
        <v>749</v>
      </c>
      <c r="B433" s="38" t="s">
        <v>750</v>
      </c>
      <c r="C433" s="33" t="s">
        <v>429</v>
      </c>
      <c r="D433" s="38" t="s">
        <v>745</v>
      </c>
      <c r="E433" s="34">
        <v>41584</v>
      </c>
      <c r="F433" s="35">
        <v>475878.99</v>
      </c>
      <c r="G433" s="35">
        <v>356909.24</v>
      </c>
      <c r="H433" s="35">
        <v>118969.75</v>
      </c>
      <c r="I433" s="34">
        <v>42202</v>
      </c>
      <c r="J433" s="35">
        <f>470579.81-22753.99-82.16-0.77</f>
        <v>447742.89</v>
      </c>
      <c r="K433" s="34">
        <v>42254</v>
      </c>
      <c r="L433" s="40" t="s">
        <v>14</v>
      </c>
    </row>
    <row r="434" spans="1:12" s="25" customFormat="1" ht="45" customHeight="1" x14ac:dyDescent="0.25">
      <c r="A434" s="38" t="s">
        <v>749</v>
      </c>
      <c r="B434" s="38" t="s">
        <v>754</v>
      </c>
      <c r="C434" s="33" t="s">
        <v>429</v>
      </c>
      <c r="D434" s="38" t="s">
        <v>745</v>
      </c>
      <c r="E434" s="34">
        <v>41589</v>
      </c>
      <c r="F434" s="35">
        <v>127426.85</v>
      </c>
      <c r="G434" s="35">
        <v>95570.140000000014</v>
      </c>
      <c r="H434" s="35">
        <v>31856.71</v>
      </c>
      <c r="I434" s="34">
        <v>42172</v>
      </c>
      <c r="J434" s="35">
        <f>115277.74-5489.42</f>
        <v>109788.32</v>
      </c>
      <c r="K434" s="34">
        <v>42226</v>
      </c>
      <c r="L434" s="40" t="s">
        <v>14</v>
      </c>
    </row>
    <row r="435" spans="1:12" s="25" customFormat="1" ht="45" customHeight="1" x14ac:dyDescent="0.25">
      <c r="A435" s="38" t="s">
        <v>749</v>
      </c>
      <c r="B435" s="38" t="s">
        <v>755</v>
      </c>
      <c r="C435" s="33" t="s">
        <v>429</v>
      </c>
      <c r="D435" s="38" t="s">
        <v>745</v>
      </c>
      <c r="E435" s="34">
        <v>41603</v>
      </c>
      <c r="F435" s="35">
        <v>162546.31</v>
      </c>
      <c r="G435" s="35">
        <v>121909.73</v>
      </c>
      <c r="H435" s="35">
        <v>40636.58</v>
      </c>
      <c r="I435" s="34">
        <v>42080</v>
      </c>
      <c r="J435" s="35">
        <f>157693.96-7509.24</f>
        <v>150184.72</v>
      </c>
      <c r="K435" s="34">
        <v>42174</v>
      </c>
      <c r="L435" s="40" t="s">
        <v>14</v>
      </c>
    </row>
    <row r="436" spans="1:12" s="24" customFormat="1" ht="75" customHeight="1" x14ac:dyDescent="0.25">
      <c r="A436" s="38" t="s">
        <v>772</v>
      </c>
      <c r="B436" s="38" t="s">
        <v>773</v>
      </c>
      <c r="C436" s="33" t="s">
        <v>429</v>
      </c>
      <c r="D436" s="38" t="s">
        <v>745</v>
      </c>
      <c r="E436" s="34">
        <v>41912</v>
      </c>
      <c r="F436" s="35">
        <v>247631.45</v>
      </c>
      <c r="G436" s="35">
        <v>185723.59000000003</v>
      </c>
      <c r="H436" s="35">
        <v>61907.86</v>
      </c>
      <c r="I436" s="34">
        <v>42369</v>
      </c>
      <c r="J436" s="35">
        <f>123815.72+118845.66</f>
        <v>242661.38</v>
      </c>
      <c r="K436" s="34">
        <v>42474</v>
      </c>
      <c r="L436" s="40" t="s">
        <v>14</v>
      </c>
    </row>
    <row r="437" spans="1:12" s="24" customFormat="1" ht="60" customHeight="1" x14ac:dyDescent="0.25">
      <c r="A437" s="38" t="s">
        <v>383</v>
      </c>
      <c r="B437" s="38" t="s">
        <v>1039</v>
      </c>
      <c r="C437" s="33" t="s">
        <v>429</v>
      </c>
      <c r="D437" s="38" t="s">
        <v>584</v>
      </c>
      <c r="E437" s="34">
        <v>41443</v>
      </c>
      <c r="F437" s="35">
        <v>80562.929999999993</v>
      </c>
      <c r="G437" s="35">
        <v>60422.2</v>
      </c>
      <c r="H437" s="35">
        <v>20140.73</v>
      </c>
      <c r="I437" s="34">
        <v>41738</v>
      </c>
      <c r="J437" s="35">
        <v>78193.700000000012</v>
      </c>
      <c r="K437" s="34">
        <v>41870</v>
      </c>
      <c r="L437" s="40" t="s">
        <v>14</v>
      </c>
    </row>
    <row r="438" spans="1:12" s="24" customFormat="1" ht="45" customHeight="1" x14ac:dyDescent="0.25">
      <c r="A438" s="38" t="s">
        <v>383</v>
      </c>
      <c r="B438" s="38" t="s">
        <v>594</v>
      </c>
      <c r="C438" s="33" t="s">
        <v>429</v>
      </c>
      <c r="D438" s="38" t="s">
        <v>584</v>
      </c>
      <c r="E438" s="34">
        <v>41522</v>
      </c>
      <c r="F438" s="35">
        <v>89186.05</v>
      </c>
      <c r="G438" s="35">
        <v>66889.539999999994</v>
      </c>
      <c r="H438" s="35">
        <v>22296.51</v>
      </c>
      <c r="I438" s="34">
        <v>41936</v>
      </c>
      <c r="J438" s="35">
        <f>82087.59-7780.87-1485.71-1505.37-0.42-0.01</f>
        <v>71315.210000000006</v>
      </c>
      <c r="K438" s="34">
        <v>41971</v>
      </c>
      <c r="L438" s="40" t="s">
        <v>14</v>
      </c>
    </row>
    <row r="439" spans="1:12" s="26" customFormat="1" ht="45" customHeight="1" x14ac:dyDescent="0.25">
      <c r="A439" s="38" t="s">
        <v>383</v>
      </c>
      <c r="B439" s="38" t="s">
        <v>601</v>
      </c>
      <c r="C439" s="33" t="s">
        <v>429</v>
      </c>
      <c r="D439" s="38" t="s">
        <v>584</v>
      </c>
      <c r="E439" s="34">
        <v>41569</v>
      </c>
      <c r="F439" s="35">
        <v>317651.24</v>
      </c>
      <c r="G439" s="35">
        <v>238238.43</v>
      </c>
      <c r="H439" s="35">
        <v>79412.81</v>
      </c>
      <c r="I439" s="34">
        <v>42368</v>
      </c>
      <c r="J439" s="35">
        <f>158826.76+149146.78</f>
        <v>307973.54000000004</v>
      </c>
      <c r="K439" s="34">
        <v>42453</v>
      </c>
      <c r="L439" s="40" t="s">
        <v>14</v>
      </c>
    </row>
    <row r="440" spans="1:12" s="26" customFormat="1" ht="45" customHeight="1" x14ac:dyDescent="0.25">
      <c r="A440" s="38" t="s">
        <v>383</v>
      </c>
      <c r="B440" s="38" t="s">
        <v>610</v>
      </c>
      <c r="C440" s="33" t="s">
        <v>429</v>
      </c>
      <c r="D440" s="38" t="s">
        <v>584</v>
      </c>
      <c r="E440" s="34">
        <v>41600</v>
      </c>
      <c r="F440" s="35">
        <v>341283.97</v>
      </c>
      <c r="G440" s="35">
        <v>255962.97999999998</v>
      </c>
      <c r="H440" s="35">
        <v>85320.99</v>
      </c>
      <c r="I440" s="34">
        <v>42308</v>
      </c>
      <c r="J440" s="35">
        <f>170641.98+167122.29</f>
        <v>337764.27</v>
      </c>
      <c r="K440" s="34">
        <v>42429</v>
      </c>
      <c r="L440" s="40" t="s">
        <v>14</v>
      </c>
    </row>
    <row r="441" spans="1:12" s="26" customFormat="1" ht="45" customHeight="1" x14ac:dyDescent="0.25">
      <c r="A441" s="38" t="s">
        <v>383</v>
      </c>
      <c r="B441" s="38" t="s">
        <v>620</v>
      </c>
      <c r="C441" s="33" t="s">
        <v>429</v>
      </c>
      <c r="D441" s="38" t="s">
        <v>584</v>
      </c>
      <c r="E441" s="34">
        <v>41789</v>
      </c>
      <c r="F441" s="35">
        <v>89477.85</v>
      </c>
      <c r="G441" s="35">
        <v>67108.390000000014</v>
      </c>
      <c r="H441" s="35">
        <v>22369.46</v>
      </c>
      <c r="I441" s="34">
        <v>42247</v>
      </c>
      <c r="J441" s="35">
        <v>89477.85</v>
      </c>
      <c r="K441" s="34">
        <v>42067</v>
      </c>
      <c r="L441" s="40" t="s">
        <v>14</v>
      </c>
    </row>
    <row r="442" spans="1:12" s="26" customFormat="1" ht="60" customHeight="1" x14ac:dyDescent="0.25">
      <c r="A442" s="38" t="s">
        <v>383</v>
      </c>
      <c r="B442" s="38" t="s">
        <v>621</v>
      </c>
      <c r="C442" s="33" t="s">
        <v>429</v>
      </c>
      <c r="D442" s="38" t="s">
        <v>584</v>
      </c>
      <c r="E442" s="34">
        <v>41793</v>
      </c>
      <c r="F442" s="35"/>
      <c r="G442" s="35">
        <v>0</v>
      </c>
      <c r="H442" s="35">
        <v>0</v>
      </c>
      <c r="I442" s="34">
        <v>42247</v>
      </c>
      <c r="J442" s="35">
        <v>0</v>
      </c>
      <c r="K442" s="34"/>
      <c r="L442" s="40" t="s">
        <v>152</v>
      </c>
    </row>
    <row r="443" spans="1:12" s="26" customFormat="1" ht="60" customHeight="1" x14ac:dyDescent="0.25">
      <c r="A443" s="38" t="s">
        <v>383</v>
      </c>
      <c r="B443" s="38" t="s">
        <v>622</v>
      </c>
      <c r="C443" s="33" t="s">
        <v>429</v>
      </c>
      <c r="D443" s="38" t="s">
        <v>584</v>
      </c>
      <c r="E443" s="34">
        <v>41793</v>
      </c>
      <c r="F443" s="35">
        <v>99252.89</v>
      </c>
      <c r="G443" s="35">
        <v>74439.67</v>
      </c>
      <c r="H443" s="35">
        <v>24813.22</v>
      </c>
      <c r="I443" s="34">
        <v>42247</v>
      </c>
      <c r="J443" s="35">
        <f>99104.38-4736.47</f>
        <v>94367.91</v>
      </c>
      <c r="K443" s="34">
        <v>42297</v>
      </c>
      <c r="L443" s="40" t="s">
        <v>14</v>
      </c>
    </row>
    <row r="444" spans="1:12" s="26" customFormat="1" ht="105" customHeight="1" x14ac:dyDescent="0.25">
      <c r="A444" s="38" t="s">
        <v>383</v>
      </c>
      <c r="B444" s="38" t="s">
        <v>635</v>
      </c>
      <c r="C444" s="33" t="s">
        <v>429</v>
      </c>
      <c r="D444" s="38" t="s">
        <v>584</v>
      </c>
      <c r="E444" s="34">
        <v>41919</v>
      </c>
      <c r="F444" s="35">
        <v>366226.35</v>
      </c>
      <c r="G444" s="35">
        <v>274669.76</v>
      </c>
      <c r="H444" s="35">
        <v>91556.59</v>
      </c>
      <c r="I444" s="34">
        <v>42369</v>
      </c>
      <c r="J444" s="35">
        <f>359271.76-17108.18</f>
        <v>342163.58</v>
      </c>
      <c r="K444" s="34">
        <v>42439</v>
      </c>
      <c r="L444" s="40" t="s">
        <v>14</v>
      </c>
    </row>
    <row r="445" spans="1:12" s="26" customFormat="1" ht="45" customHeight="1" x14ac:dyDescent="0.25">
      <c r="A445" s="38" t="s">
        <v>383</v>
      </c>
      <c r="B445" s="38" t="s">
        <v>639</v>
      </c>
      <c r="C445" s="33" t="s">
        <v>429</v>
      </c>
      <c r="D445" s="38" t="s">
        <v>584</v>
      </c>
      <c r="E445" s="34">
        <v>41939</v>
      </c>
      <c r="F445" s="35">
        <v>60268.75</v>
      </c>
      <c r="G445" s="35">
        <v>45201.56</v>
      </c>
      <c r="H445" s="35">
        <v>15067.19</v>
      </c>
      <c r="I445" s="34">
        <v>42369</v>
      </c>
      <c r="J445" s="35">
        <v>57617.440000000002</v>
      </c>
      <c r="K445" s="34">
        <v>42416</v>
      </c>
      <c r="L445" s="40" t="s">
        <v>14</v>
      </c>
    </row>
    <row r="446" spans="1:12" s="26" customFormat="1" ht="90" customHeight="1" x14ac:dyDescent="0.25">
      <c r="A446" s="38" t="s">
        <v>986</v>
      </c>
      <c r="B446" s="38" t="s">
        <v>640</v>
      </c>
      <c r="C446" s="33" t="s">
        <v>429</v>
      </c>
      <c r="D446" s="38" t="s">
        <v>584</v>
      </c>
      <c r="E446" s="34">
        <v>41939</v>
      </c>
      <c r="F446" s="35">
        <v>82737.31</v>
      </c>
      <c r="G446" s="35">
        <v>62052.979999999996</v>
      </c>
      <c r="H446" s="35">
        <v>20684.330000000002</v>
      </c>
      <c r="I446" s="34">
        <v>42369</v>
      </c>
      <c r="J446" s="35">
        <v>81883.490000000005</v>
      </c>
      <c r="K446" s="34">
        <v>42342</v>
      </c>
      <c r="L446" s="40" t="s">
        <v>14</v>
      </c>
    </row>
    <row r="447" spans="1:12" s="26" customFormat="1" ht="45" customHeight="1" x14ac:dyDescent="0.25">
      <c r="A447" s="38" t="s">
        <v>383</v>
      </c>
      <c r="B447" s="38" t="s">
        <v>1040</v>
      </c>
      <c r="C447" s="33" t="s">
        <v>429</v>
      </c>
      <c r="D447" s="38" t="s">
        <v>584</v>
      </c>
      <c r="E447" s="34">
        <v>42254</v>
      </c>
      <c r="F447" s="35">
        <v>20910</v>
      </c>
      <c r="G447" s="35">
        <v>15682.5</v>
      </c>
      <c r="H447" s="35">
        <v>5227.5</v>
      </c>
      <c r="I447" s="34">
        <v>42369</v>
      </c>
      <c r="J447" s="35">
        <v>20905.5</v>
      </c>
      <c r="K447" s="34">
        <v>42398</v>
      </c>
      <c r="L447" s="40" t="s">
        <v>14</v>
      </c>
    </row>
    <row r="448" spans="1:12" s="26" customFormat="1" ht="75" customHeight="1" x14ac:dyDescent="0.25">
      <c r="A448" s="38" t="s">
        <v>521</v>
      </c>
      <c r="B448" s="38" t="s">
        <v>522</v>
      </c>
      <c r="C448" s="33" t="s">
        <v>429</v>
      </c>
      <c r="D448" s="38" t="s">
        <v>518</v>
      </c>
      <c r="E448" s="34">
        <v>41199</v>
      </c>
      <c r="F448" s="35">
        <v>284916.28999999998</v>
      </c>
      <c r="G448" s="35">
        <v>213687.22000000003</v>
      </c>
      <c r="H448" s="35">
        <v>71229.070000000007</v>
      </c>
      <c r="I448" s="34">
        <v>41746</v>
      </c>
      <c r="J448" s="35">
        <v>256367.60000000003</v>
      </c>
      <c r="K448" s="34">
        <v>41849</v>
      </c>
      <c r="L448" s="40" t="s">
        <v>14</v>
      </c>
    </row>
    <row r="449" spans="1:12" s="26" customFormat="1" ht="240" customHeight="1" x14ac:dyDescent="0.25">
      <c r="A449" s="38" t="s">
        <v>521</v>
      </c>
      <c r="B449" s="38" t="s">
        <v>532</v>
      </c>
      <c r="C449" s="33" t="s">
        <v>429</v>
      </c>
      <c r="D449" s="38" t="s">
        <v>518</v>
      </c>
      <c r="E449" s="34">
        <v>41809</v>
      </c>
      <c r="F449" s="35">
        <v>471110.07</v>
      </c>
      <c r="G449" s="35">
        <v>353332.55</v>
      </c>
      <c r="H449" s="35">
        <v>117777.52</v>
      </c>
      <c r="I449" s="34">
        <v>42368</v>
      </c>
      <c r="J449" s="35">
        <f>235555.03+157674.79+753.86</f>
        <v>393983.68</v>
      </c>
      <c r="K449" s="34">
        <v>42501</v>
      </c>
      <c r="L449" s="40" t="s">
        <v>14</v>
      </c>
    </row>
    <row r="450" spans="1:12" s="26" customFormat="1" ht="60" customHeight="1" x14ac:dyDescent="0.25">
      <c r="A450" s="38" t="s">
        <v>521</v>
      </c>
      <c r="B450" s="38" t="s">
        <v>542</v>
      </c>
      <c r="C450" s="33" t="s">
        <v>429</v>
      </c>
      <c r="D450" s="38" t="s">
        <v>518</v>
      </c>
      <c r="E450" s="34">
        <v>41912</v>
      </c>
      <c r="F450" s="35">
        <v>0</v>
      </c>
      <c r="G450" s="35">
        <v>0</v>
      </c>
      <c r="H450" s="35">
        <v>0</v>
      </c>
      <c r="I450" s="34">
        <v>42093</v>
      </c>
      <c r="J450" s="35">
        <v>0</v>
      </c>
      <c r="K450" s="34"/>
      <c r="L450" s="40" t="s">
        <v>152</v>
      </c>
    </row>
    <row r="451" spans="1:12" s="26" customFormat="1" ht="90" customHeight="1" x14ac:dyDescent="0.25">
      <c r="A451" s="38" t="s">
        <v>751</v>
      </c>
      <c r="B451" s="38" t="s">
        <v>752</v>
      </c>
      <c r="C451" s="33" t="s">
        <v>429</v>
      </c>
      <c r="D451" s="38" t="s">
        <v>745</v>
      </c>
      <c r="E451" s="34">
        <v>41584</v>
      </c>
      <c r="F451" s="35">
        <v>487167.64</v>
      </c>
      <c r="G451" s="35">
        <v>365375.73</v>
      </c>
      <c r="H451" s="35">
        <v>121791.91</v>
      </c>
      <c r="I451" s="34">
        <v>42247</v>
      </c>
      <c r="J451" s="35">
        <f>454679.55-22733.98</f>
        <v>431945.57</v>
      </c>
      <c r="K451" s="34">
        <v>42328</v>
      </c>
      <c r="L451" s="40" t="s">
        <v>14</v>
      </c>
    </row>
    <row r="452" spans="1:12" s="26" customFormat="1" ht="105" customHeight="1" x14ac:dyDescent="0.25">
      <c r="A452" s="38" t="s">
        <v>751</v>
      </c>
      <c r="B452" s="38" t="s">
        <v>753</v>
      </c>
      <c r="C452" s="33" t="s">
        <v>429</v>
      </c>
      <c r="D452" s="38" t="s">
        <v>745</v>
      </c>
      <c r="E452" s="34">
        <v>41586</v>
      </c>
      <c r="F452" s="35">
        <v>37204</v>
      </c>
      <c r="G452" s="35">
        <v>27903</v>
      </c>
      <c r="H452" s="35">
        <v>9301</v>
      </c>
      <c r="I452" s="34">
        <v>41890</v>
      </c>
      <c r="J452" s="35">
        <v>30706.5</v>
      </c>
      <c r="K452" s="34">
        <v>41976</v>
      </c>
      <c r="L452" s="40" t="s">
        <v>14</v>
      </c>
    </row>
    <row r="453" spans="1:12" s="26" customFormat="1" ht="45" customHeight="1" x14ac:dyDescent="0.25">
      <c r="A453" s="38" t="s">
        <v>751</v>
      </c>
      <c r="B453" s="38" t="s">
        <v>767</v>
      </c>
      <c r="C453" s="33" t="s">
        <v>429</v>
      </c>
      <c r="D453" s="38" t="s">
        <v>745</v>
      </c>
      <c r="E453" s="34">
        <v>41858</v>
      </c>
      <c r="F453" s="35">
        <v>716837.49</v>
      </c>
      <c r="G453" s="35">
        <v>537628.12</v>
      </c>
      <c r="H453" s="35">
        <v>179209.37</v>
      </c>
      <c r="I453" s="34">
        <v>42369</v>
      </c>
      <c r="J453" s="35">
        <f>358418.74+358418.75</f>
        <v>716837.49</v>
      </c>
      <c r="K453" s="34">
        <v>42429</v>
      </c>
      <c r="L453" s="40" t="s">
        <v>14</v>
      </c>
    </row>
    <row r="454" spans="1:12" s="26" customFormat="1" ht="120" customHeight="1" x14ac:dyDescent="0.25">
      <c r="A454" s="38" t="s">
        <v>770</v>
      </c>
      <c r="B454" s="38" t="s">
        <v>771</v>
      </c>
      <c r="C454" s="33" t="s">
        <v>429</v>
      </c>
      <c r="D454" s="38" t="s">
        <v>745</v>
      </c>
      <c r="E454" s="34">
        <v>41911</v>
      </c>
      <c r="F454" s="35">
        <v>122535</v>
      </c>
      <c r="G454" s="35">
        <v>91901.25</v>
      </c>
      <c r="H454" s="35">
        <v>30633.75</v>
      </c>
      <c r="I454" s="34">
        <v>42369</v>
      </c>
      <c r="J454" s="35">
        <v>114274.02</v>
      </c>
      <c r="K454" s="34">
        <v>42453</v>
      </c>
      <c r="L454" s="40" t="s">
        <v>14</v>
      </c>
    </row>
    <row r="455" spans="1:12" s="26" customFormat="1" ht="45" customHeight="1" x14ac:dyDescent="0.25">
      <c r="A455" s="38" t="s">
        <v>751</v>
      </c>
      <c r="B455" s="38" t="s">
        <v>776</v>
      </c>
      <c r="C455" s="33" t="s">
        <v>429</v>
      </c>
      <c r="D455" s="38" t="s">
        <v>745</v>
      </c>
      <c r="E455" s="34">
        <v>41913</v>
      </c>
      <c r="F455" s="35">
        <v>961524.55</v>
      </c>
      <c r="G455" s="35">
        <v>721143.41</v>
      </c>
      <c r="H455" s="35">
        <v>240381.14</v>
      </c>
      <c r="I455" s="34">
        <v>42369</v>
      </c>
      <c r="J455" s="35">
        <f>480762.27+414237.41</f>
        <v>894999.67999999993</v>
      </c>
      <c r="K455" s="34">
        <v>42460</v>
      </c>
      <c r="L455" s="40" t="s">
        <v>14</v>
      </c>
    </row>
    <row r="456" spans="1:12" s="26" customFormat="1" ht="45" customHeight="1" x14ac:dyDescent="0.25">
      <c r="A456" s="38" t="s">
        <v>751</v>
      </c>
      <c r="B456" s="38" t="s">
        <v>781</v>
      </c>
      <c r="C456" s="33" t="s">
        <v>429</v>
      </c>
      <c r="D456" s="38" t="s">
        <v>745</v>
      </c>
      <c r="E456" s="34">
        <v>41928</v>
      </c>
      <c r="F456" s="35">
        <v>379172.98</v>
      </c>
      <c r="G456" s="35">
        <v>284379.73</v>
      </c>
      <c r="H456" s="35">
        <v>94793.25</v>
      </c>
      <c r="I456" s="34">
        <v>42369</v>
      </c>
      <c r="J456" s="35">
        <f>189586.49+186425.91</f>
        <v>376012.4</v>
      </c>
      <c r="K456" s="34">
        <v>42453</v>
      </c>
      <c r="L456" s="40" t="s">
        <v>14</v>
      </c>
    </row>
    <row r="457" spans="1:12" s="26" customFormat="1" ht="105" customHeight="1" x14ac:dyDescent="0.25">
      <c r="A457" s="38" t="s">
        <v>588</v>
      </c>
      <c r="B457" s="38" t="s">
        <v>1041</v>
      </c>
      <c r="C457" s="33" t="s">
        <v>429</v>
      </c>
      <c r="D457" s="38" t="s">
        <v>584</v>
      </c>
      <c r="E457" s="34">
        <v>41163</v>
      </c>
      <c r="F457" s="35">
        <v>58159.32</v>
      </c>
      <c r="G457" s="35">
        <v>43619.49</v>
      </c>
      <c r="H457" s="35">
        <v>14539.83</v>
      </c>
      <c r="I457" s="34">
        <v>41528</v>
      </c>
      <c r="J457" s="35">
        <v>56957.119999999995</v>
      </c>
      <c r="K457" s="34">
        <v>41698</v>
      </c>
      <c r="L457" s="40" t="s">
        <v>14</v>
      </c>
    </row>
    <row r="458" spans="1:12" s="26" customFormat="1" ht="60" customHeight="1" x14ac:dyDescent="0.25">
      <c r="A458" s="38" t="s">
        <v>588</v>
      </c>
      <c r="B458" s="38" t="s">
        <v>1042</v>
      </c>
      <c r="C458" s="33" t="s">
        <v>429</v>
      </c>
      <c r="D458" s="38" t="s">
        <v>584</v>
      </c>
      <c r="E458" s="34">
        <v>41404</v>
      </c>
      <c r="F458" s="35">
        <v>32169.7</v>
      </c>
      <c r="G458" s="35">
        <v>24127.27</v>
      </c>
      <c r="H458" s="35">
        <v>8042.43</v>
      </c>
      <c r="I458" s="34">
        <v>41680</v>
      </c>
      <c r="J458" s="35">
        <v>31979.09</v>
      </c>
      <c r="K458" s="34">
        <v>41698</v>
      </c>
      <c r="L458" s="40" t="s">
        <v>14</v>
      </c>
    </row>
    <row r="459" spans="1:12" s="26" customFormat="1" ht="60" customHeight="1" x14ac:dyDescent="0.25">
      <c r="A459" s="38" t="s">
        <v>588</v>
      </c>
      <c r="B459" s="38" t="s">
        <v>633</v>
      </c>
      <c r="C459" s="33" t="s">
        <v>429</v>
      </c>
      <c r="D459" s="38" t="s">
        <v>584</v>
      </c>
      <c r="E459" s="34">
        <v>41886</v>
      </c>
      <c r="F459" s="35">
        <v>26180</v>
      </c>
      <c r="G459" s="35">
        <v>19635</v>
      </c>
      <c r="H459" s="35">
        <v>6545</v>
      </c>
      <c r="I459" s="34">
        <v>42247</v>
      </c>
      <c r="J459" s="35">
        <v>26135.17</v>
      </c>
      <c r="K459" s="34">
        <v>42110</v>
      </c>
      <c r="L459" s="40" t="s">
        <v>14</v>
      </c>
    </row>
    <row r="460" spans="1:12" s="26" customFormat="1" ht="105" customHeight="1" x14ac:dyDescent="0.25">
      <c r="A460" s="38" t="s">
        <v>645</v>
      </c>
      <c r="B460" s="38" t="s">
        <v>646</v>
      </c>
      <c r="C460" s="33" t="s">
        <v>429</v>
      </c>
      <c r="D460" s="38" t="s">
        <v>584</v>
      </c>
      <c r="E460" s="34">
        <v>41960</v>
      </c>
      <c r="F460" s="35"/>
      <c r="G460" s="35">
        <v>0</v>
      </c>
      <c r="H460" s="35">
        <v>0</v>
      </c>
      <c r="I460" s="34">
        <v>42111</v>
      </c>
      <c r="J460" s="35">
        <v>0</v>
      </c>
      <c r="K460" s="34"/>
      <c r="L460" s="40" t="s">
        <v>152</v>
      </c>
    </row>
    <row r="461" spans="1:12" s="26" customFormat="1" ht="75" customHeight="1" x14ac:dyDescent="0.25">
      <c r="A461" s="38" t="s">
        <v>588</v>
      </c>
      <c r="B461" s="38" t="s">
        <v>1043</v>
      </c>
      <c r="C461" s="33" t="s">
        <v>429</v>
      </c>
      <c r="D461" s="38" t="s">
        <v>584</v>
      </c>
      <c r="E461" s="34">
        <v>42292</v>
      </c>
      <c r="F461" s="35">
        <v>19655</v>
      </c>
      <c r="G461" s="35">
        <v>14741.25</v>
      </c>
      <c r="H461" s="35">
        <v>4913.75</v>
      </c>
      <c r="I461" s="34">
        <v>42369</v>
      </c>
      <c r="J461" s="35">
        <v>19635</v>
      </c>
      <c r="K461" s="34">
        <v>42429</v>
      </c>
      <c r="L461" s="40" t="s">
        <v>14</v>
      </c>
    </row>
    <row r="462" spans="1:12" s="26" customFormat="1" ht="45" customHeight="1" x14ac:dyDescent="0.25">
      <c r="A462" s="38" t="s">
        <v>432</v>
      </c>
      <c r="B462" s="38" t="s">
        <v>1044</v>
      </c>
      <c r="C462" s="33" t="s">
        <v>429</v>
      </c>
      <c r="D462" s="38" t="s">
        <v>430</v>
      </c>
      <c r="E462" s="34">
        <v>41458</v>
      </c>
      <c r="F462" s="35">
        <v>207548.3</v>
      </c>
      <c r="G462" s="35">
        <v>155661.21999999997</v>
      </c>
      <c r="H462" s="35">
        <v>51887.08</v>
      </c>
      <c r="I462" s="34">
        <v>42247</v>
      </c>
      <c r="J462" s="35">
        <f>207516.6-3513-6760</f>
        <v>197243.6</v>
      </c>
      <c r="K462" s="34">
        <v>42226</v>
      </c>
      <c r="L462" s="40" t="s">
        <v>14</v>
      </c>
    </row>
    <row r="463" spans="1:12" s="26" customFormat="1" ht="45" customHeight="1" x14ac:dyDescent="0.25">
      <c r="A463" s="38" t="s">
        <v>432</v>
      </c>
      <c r="B463" s="38" t="s">
        <v>454</v>
      </c>
      <c r="C463" s="33" t="s">
        <v>429</v>
      </c>
      <c r="D463" s="38" t="s">
        <v>430</v>
      </c>
      <c r="E463" s="34">
        <v>41655</v>
      </c>
      <c r="F463" s="35">
        <v>66774.399999999994</v>
      </c>
      <c r="G463" s="35">
        <v>50080.799999999996</v>
      </c>
      <c r="H463" s="35">
        <v>16693.599999999999</v>
      </c>
      <c r="I463" s="34">
        <v>42191</v>
      </c>
      <c r="J463" s="35">
        <v>66689.799999999988</v>
      </c>
      <c r="K463" s="34">
        <v>42153</v>
      </c>
      <c r="L463" s="40" t="s">
        <v>14</v>
      </c>
    </row>
    <row r="464" spans="1:12" s="26" customFormat="1" ht="150" customHeight="1" x14ac:dyDescent="0.25">
      <c r="A464" s="38" t="s">
        <v>432</v>
      </c>
      <c r="B464" s="38" t="s">
        <v>482</v>
      </c>
      <c r="C464" s="33" t="s">
        <v>429</v>
      </c>
      <c r="D464" s="38" t="s">
        <v>430</v>
      </c>
      <c r="E464" s="34">
        <v>41906</v>
      </c>
      <c r="F464" s="35">
        <v>280787.28000000003</v>
      </c>
      <c r="G464" s="35">
        <v>210590.46000000002</v>
      </c>
      <c r="H464" s="35">
        <v>70196.820000000007</v>
      </c>
      <c r="I464" s="34">
        <v>42247</v>
      </c>
      <c r="J464" s="35">
        <f>140393.64+139721.35</f>
        <v>280114.99</v>
      </c>
      <c r="K464" s="34">
        <v>42495</v>
      </c>
      <c r="L464" s="40" t="s">
        <v>14</v>
      </c>
    </row>
    <row r="465" spans="1:12" s="26" customFormat="1" ht="90" customHeight="1" x14ac:dyDescent="0.25">
      <c r="A465" s="38" t="s">
        <v>432</v>
      </c>
      <c r="B465" s="38" t="s">
        <v>1045</v>
      </c>
      <c r="C465" s="33" t="s">
        <v>429</v>
      </c>
      <c r="D465" s="38" t="s">
        <v>430</v>
      </c>
      <c r="E465" s="34">
        <v>41939</v>
      </c>
      <c r="F465" s="35">
        <v>265514.57</v>
      </c>
      <c r="G465" s="35">
        <v>199135.93</v>
      </c>
      <c r="H465" s="35">
        <v>66378.64</v>
      </c>
      <c r="I465" s="34">
        <v>42247</v>
      </c>
      <c r="J465" s="35">
        <f>132757.28+120687.18</f>
        <v>253444.46</v>
      </c>
      <c r="K465" s="34">
        <v>42447</v>
      </c>
      <c r="L465" s="40" t="s">
        <v>14</v>
      </c>
    </row>
    <row r="466" spans="1:12" s="26" customFormat="1" ht="105" customHeight="1" x14ac:dyDescent="0.25">
      <c r="A466" s="38" t="s">
        <v>424</v>
      </c>
      <c r="B466" s="38" t="s">
        <v>1046</v>
      </c>
      <c r="C466" s="33" t="s">
        <v>429</v>
      </c>
      <c r="D466" s="38" t="s">
        <v>745</v>
      </c>
      <c r="E466" s="34">
        <v>41565</v>
      </c>
      <c r="F466" s="35">
        <v>473631.69</v>
      </c>
      <c r="G466" s="35">
        <v>355223.77</v>
      </c>
      <c r="H466" s="35">
        <v>118407.92</v>
      </c>
      <c r="I466" s="34">
        <v>42247</v>
      </c>
      <c r="J466" s="35">
        <f>430517.88-20456.3</f>
        <v>410061.58</v>
      </c>
      <c r="K466" s="34">
        <v>42334</v>
      </c>
      <c r="L466" s="40" t="s">
        <v>14</v>
      </c>
    </row>
    <row r="467" spans="1:12" s="26" customFormat="1" ht="45" customHeight="1" x14ac:dyDescent="0.25">
      <c r="A467" s="38" t="s">
        <v>987</v>
      </c>
      <c r="B467" s="38" t="s">
        <v>491</v>
      </c>
      <c r="C467" s="33" t="s">
        <v>429</v>
      </c>
      <c r="D467" s="38" t="s">
        <v>430</v>
      </c>
      <c r="E467" s="34">
        <v>41934</v>
      </c>
      <c r="F467" s="35">
        <v>57443.17</v>
      </c>
      <c r="G467" s="35">
        <v>43082.38</v>
      </c>
      <c r="H467" s="35">
        <v>14360.79</v>
      </c>
      <c r="I467" s="34">
        <v>42299</v>
      </c>
      <c r="J467" s="35">
        <v>56147.81</v>
      </c>
      <c r="K467" s="34">
        <v>42349</v>
      </c>
      <c r="L467" s="40" t="s">
        <v>14</v>
      </c>
    </row>
    <row r="468" spans="1:12" s="26" customFormat="1" ht="60" customHeight="1" x14ac:dyDescent="0.25">
      <c r="A468" s="38" t="s">
        <v>988</v>
      </c>
      <c r="B468" s="38" t="s">
        <v>433</v>
      </c>
      <c r="C468" s="33" t="s">
        <v>429</v>
      </c>
      <c r="D468" s="38" t="s">
        <v>430</v>
      </c>
      <c r="E468" s="34">
        <v>41458</v>
      </c>
      <c r="F468" s="35">
        <v>48706.85</v>
      </c>
      <c r="G468" s="35">
        <v>36530.14</v>
      </c>
      <c r="H468" s="35">
        <v>12176.71</v>
      </c>
      <c r="I468" s="34">
        <v>41736</v>
      </c>
      <c r="J468" s="35">
        <v>44155.93</v>
      </c>
      <c r="K468" s="34">
        <v>41708</v>
      </c>
      <c r="L468" s="40" t="s">
        <v>14</v>
      </c>
    </row>
    <row r="469" spans="1:12" s="26" customFormat="1" ht="45" customHeight="1" x14ac:dyDescent="0.25">
      <c r="A469" s="38" t="s">
        <v>989</v>
      </c>
      <c r="B469" s="38" t="s">
        <v>481</v>
      </c>
      <c r="C469" s="33" t="s">
        <v>429</v>
      </c>
      <c r="D469" s="38" t="s">
        <v>430</v>
      </c>
      <c r="E469" s="34">
        <v>41899</v>
      </c>
      <c r="F469" s="35">
        <v>28188.14</v>
      </c>
      <c r="G469" s="35">
        <v>21141.1</v>
      </c>
      <c r="H469" s="35">
        <v>7047.04</v>
      </c>
      <c r="I469" s="34">
        <v>42247</v>
      </c>
      <c r="J469" s="35">
        <v>27200.15</v>
      </c>
      <c r="K469" s="34">
        <v>42360</v>
      </c>
      <c r="L469" s="40" t="s">
        <v>14</v>
      </c>
    </row>
    <row r="470" spans="1:12" s="26" customFormat="1" ht="75" customHeight="1" x14ac:dyDescent="0.25">
      <c r="A470" s="38" t="s">
        <v>718</v>
      </c>
      <c r="B470" s="38" t="s">
        <v>719</v>
      </c>
      <c r="C470" s="33" t="s">
        <v>429</v>
      </c>
      <c r="D470" s="38" t="s">
        <v>694</v>
      </c>
      <c r="E470" s="34">
        <v>41796</v>
      </c>
      <c r="F470" s="35">
        <v>187446.39999999999</v>
      </c>
      <c r="G470" s="35">
        <v>140584.79999999999</v>
      </c>
      <c r="H470" s="35">
        <v>46861.599999999999</v>
      </c>
      <c r="I470" s="34">
        <v>42247</v>
      </c>
      <c r="J470" s="35">
        <v>179838.74</v>
      </c>
      <c r="K470" s="34">
        <v>42286</v>
      </c>
      <c r="L470" s="40" t="s">
        <v>14</v>
      </c>
    </row>
    <row r="471" spans="1:12" s="26" customFormat="1" ht="105" customHeight="1" x14ac:dyDescent="0.25">
      <c r="A471" s="38" t="s">
        <v>990</v>
      </c>
      <c r="B471" s="38" t="s">
        <v>492</v>
      </c>
      <c r="C471" s="33" t="s">
        <v>429</v>
      </c>
      <c r="D471" s="38" t="s">
        <v>430</v>
      </c>
      <c r="E471" s="34">
        <v>41934</v>
      </c>
      <c r="F471" s="35">
        <v>41632.47</v>
      </c>
      <c r="G471" s="35">
        <v>31224.35</v>
      </c>
      <c r="H471" s="35">
        <v>10408.120000000001</v>
      </c>
      <c r="I471" s="34">
        <v>42299</v>
      </c>
      <c r="J471" s="35">
        <v>38126.78</v>
      </c>
      <c r="K471" s="34">
        <v>42270</v>
      </c>
      <c r="L471" s="40" t="s">
        <v>14</v>
      </c>
    </row>
    <row r="472" spans="1:12" s="26" customFormat="1" ht="45" customHeight="1" x14ac:dyDescent="0.25">
      <c r="A472" s="38" t="s">
        <v>991</v>
      </c>
      <c r="B472" s="38" t="s">
        <v>438</v>
      </c>
      <c r="C472" s="33" t="s">
        <v>429</v>
      </c>
      <c r="D472" s="38" t="s">
        <v>430</v>
      </c>
      <c r="E472" s="34">
        <v>41501</v>
      </c>
      <c r="F472" s="35">
        <v>38093.629999999997</v>
      </c>
      <c r="G472" s="35">
        <v>28570.219999999998</v>
      </c>
      <c r="H472" s="35">
        <v>9523.41</v>
      </c>
      <c r="I472" s="34">
        <v>41684</v>
      </c>
      <c r="J472" s="35">
        <v>37203.17</v>
      </c>
      <c r="K472" s="34">
        <v>41746</v>
      </c>
      <c r="L472" s="40" t="s">
        <v>14</v>
      </c>
    </row>
    <row r="473" spans="1:12" s="26" customFormat="1" ht="60" customHeight="1" x14ac:dyDescent="0.25">
      <c r="A473" s="38" t="s">
        <v>992</v>
      </c>
      <c r="B473" s="38" t="s">
        <v>702</v>
      </c>
      <c r="C473" s="33" t="s">
        <v>429</v>
      </c>
      <c r="D473" s="38" t="s">
        <v>694</v>
      </c>
      <c r="E473" s="34">
        <v>41599</v>
      </c>
      <c r="F473" s="35"/>
      <c r="G473" s="35">
        <v>0</v>
      </c>
      <c r="H473" s="35">
        <v>0</v>
      </c>
      <c r="I473" s="34">
        <v>41964</v>
      </c>
      <c r="J473" s="35">
        <v>0</v>
      </c>
      <c r="K473" s="34"/>
      <c r="L473" s="40" t="s">
        <v>152</v>
      </c>
    </row>
    <row r="474" spans="1:12" s="26" customFormat="1" ht="60" customHeight="1" x14ac:dyDescent="0.25">
      <c r="A474" s="38" t="s">
        <v>992</v>
      </c>
      <c r="B474" s="38" t="s">
        <v>722</v>
      </c>
      <c r="C474" s="33" t="s">
        <v>429</v>
      </c>
      <c r="D474" s="38" t="s">
        <v>694</v>
      </c>
      <c r="E474" s="34">
        <v>41801</v>
      </c>
      <c r="F474" s="35">
        <v>44730.33</v>
      </c>
      <c r="G474" s="35">
        <v>20128.650000000001</v>
      </c>
      <c r="H474" s="35">
        <v>6709.55</v>
      </c>
      <c r="I474" s="34">
        <v>41936</v>
      </c>
      <c r="J474" s="35">
        <v>24999.81</v>
      </c>
      <c r="K474" s="34">
        <v>41990</v>
      </c>
      <c r="L474" s="40" t="s">
        <v>14</v>
      </c>
    </row>
    <row r="475" spans="1:12" s="26" customFormat="1" ht="165" customHeight="1" x14ac:dyDescent="0.25">
      <c r="A475" s="38" t="s">
        <v>783</v>
      </c>
      <c r="B475" s="38" t="s">
        <v>784</v>
      </c>
      <c r="C475" s="33" t="s">
        <v>429</v>
      </c>
      <c r="D475" s="38" t="s">
        <v>745</v>
      </c>
      <c r="E475" s="34">
        <v>41960</v>
      </c>
      <c r="F475" s="35">
        <v>299601.53000000003</v>
      </c>
      <c r="G475" s="35">
        <v>134820.69</v>
      </c>
      <c r="H475" s="35">
        <v>44940.23</v>
      </c>
      <c r="I475" s="34">
        <v>42247</v>
      </c>
      <c r="J475" s="35">
        <v>176211.54</v>
      </c>
      <c r="K475" s="34">
        <v>42291</v>
      </c>
      <c r="L475" s="40" t="s">
        <v>14</v>
      </c>
    </row>
    <row r="476" spans="1:12" s="24" customFormat="1" ht="45" customHeight="1" x14ac:dyDescent="0.25">
      <c r="A476" s="38" t="s">
        <v>993</v>
      </c>
      <c r="B476" s="38" t="s">
        <v>1047</v>
      </c>
      <c r="C476" s="33" t="s">
        <v>429</v>
      </c>
      <c r="D476" s="38" t="s">
        <v>430</v>
      </c>
      <c r="E476" s="34">
        <v>41458</v>
      </c>
      <c r="F476" s="35">
        <v>40382.47</v>
      </c>
      <c r="G476" s="35">
        <v>30286.85</v>
      </c>
      <c r="H476" s="35">
        <v>10095.620000000001</v>
      </c>
      <c r="I476" s="34">
        <v>41736</v>
      </c>
      <c r="J476" s="35">
        <v>38095.1</v>
      </c>
      <c r="K476" s="34">
        <v>41796</v>
      </c>
      <c r="L476" s="40" t="s">
        <v>14</v>
      </c>
    </row>
    <row r="477" spans="1:12" s="24" customFormat="1" ht="45" customHeight="1" x14ac:dyDescent="0.25">
      <c r="A477" s="38" t="s">
        <v>540</v>
      </c>
      <c r="B477" s="38" t="s">
        <v>541</v>
      </c>
      <c r="C477" s="33" t="s">
        <v>429</v>
      </c>
      <c r="D477" s="38" t="s">
        <v>518</v>
      </c>
      <c r="E477" s="34">
        <v>41892</v>
      </c>
      <c r="F477" s="35"/>
      <c r="G477" s="35">
        <v>0</v>
      </c>
      <c r="H477" s="35">
        <v>0</v>
      </c>
      <c r="I477" s="34">
        <v>42124</v>
      </c>
      <c r="J477" s="35">
        <v>0</v>
      </c>
      <c r="K477" s="34"/>
      <c r="L477" s="40" t="s">
        <v>152</v>
      </c>
    </row>
    <row r="478" spans="1:12" s="24" customFormat="1" ht="45" customHeight="1" x14ac:dyDescent="0.25">
      <c r="A478" s="38" t="s">
        <v>566</v>
      </c>
      <c r="B478" s="38" t="s">
        <v>567</v>
      </c>
      <c r="C478" s="33" t="s">
        <v>429</v>
      </c>
      <c r="D478" s="38" t="s">
        <v>518</v>
      </c>
      <c r="E478" s="34">
        <v>41960</v>
      </c>
      <c r="F478" s="35">
        <v>25865.74</v>
      </c>
      <c r="G478" s="35">
        <v>19399.300000000003</v>
      </c>
      <c r="H478" s="35">
        <v>6466.44</v>
      </c>
      <c r="I478" s="34">
        <v>42247</v>
      </c>
      <c r="J478" s="35">
        <v>25310.86</v>
      </c>
      <c r="K478" s="34">
        <v>42320</v>
      </c>
      <c r="L478" s="40" t="s">
        <v>14</v>
      </c>
    </row>
    <row r="479" spans="1:12" s="24" customFormat="1" ht="45" customHeight="1" x14ac:dyDescent="0.25">
      <c r="A479" s="38" t="s">
        <v>538</v>
      </c>
      <c r="B479" s="38" t="s">
        <v>539</v>
      </c>
      <c r="C479" s="33" t="s">
        <v>429</v>
      </c>
      <c r="D479" s="38" t="s">
        <v>518</v>
      </c>
      <c r="E479" s="34">
        <v>41891</v>
      </c>
      <c r="F479" s="35"/>
      <c r="G479" s="35">
        <v>0</v>
      </c>
      <c r="H479" s="35">
        <v>0</v>
      </c>
      <c r="I479" s="34">
        <v>42247</v>
      </c>
      <c r="J479" s="35">
        <v>0</v>
      </c>
      <c r="K479" s="34"/>
      <c r="L479" s="40" t="s">
        <v>152</v>
      </c>
    </row>
    <row r="480" spans="1:12" s="24" customFormat="1" ht="45" customHeight="1" x14ac:dyDescent="0.25">
      <c r="A480" s="38" t="s">
        <v>564</v>
      </c>
      <c r="B480" s="38" t="s">
        <v>565</v>
      </c>
      <c r="C480" s="33" t="s">
        <v>429</v>
      </c>
      <c r="D480" s="38" t="s">
        <v>518</v>
      </c>
      <c r="E480" s="34">
        <v>41960</v>
      </c>
      <c r="F480" s="35">
        <v>19516.04</v>
      </c>
      <c r="G480" s="35">
        <v>14637.03</v>
      </c>
      <c r="H480" s="35">
        <v>4879.01</v>
      </c>
      <c r="I480" s="34">
        <v>42292</v>
      </c>
      <c r="J480" s="35">
        <v>19168.84</v>
      </c>
      <c r="K480" s="34">
        <v>42409</v>
      </c>
      <c r="L480" s="40" t="s">
        <v>14</v>
      </c>
    </row>
    <row r="481" spans="1:12" s="24" customFormat="1" ht="60" customHeight="1" x14ac:dyDescent="0.25">
      <c r="A481" s="38" t="s">
        <v>553</v>
      </c>
      <c r="B481" s="38" t="s">
        <v>554</v>
      </c>
      <c r="C481" s="33" t="s">
        <v>429</v>
      </c>
      <c r="D481" s="38" t="s">
        <v>518</v>
      </c>
      <c r="E481" s="34">
        <v>41960</v>
      </c>
      <c r="F481" s="35"/>
      <c r="G481" s="35">
        <v>0</v>
      </c>
      <c r="H481" s="35">
        <v>0</v>
      </c>
      <c r="I481" s="34">
        <v>42141</v>
      </c>
      <c r="J481" s="35">
        <v>0</v>
      </c>
      <c r="K481" s="34"/>
      <c r="L481" s="40" t="s">
        <v>152</v>
      </c>
    </row>
    <row r="482" spans="1:12" s="24" customFormat="1" ht="60" customHeight="1" x14ac:dyDescent="0.25">
      <c r="A482" s="38" t="s">
        <v>568</v>
      </c>
      <c r="B482" s="38" t="s">
        <v>569</v>
      </c>
      <c r="C482" s="33" t="s">
        <v>429</v>
      </c>
      <c r="D482" s="38" t="s">
        <v>518</v>
      </c>
      <c r="E482" s="34">
        <v>41960</v>
      </c>
      <c r="F482" s="35">
        <v>81219.789999999994</v>
      </c>
      <c r="G482" s="35">
        <v>60914.840000000011</v>
      </c>
      <c r="H482" s="35">
        <v>20304.95</v>
      </c>
      <c r="I482" s="34" t="s">
        <v>1060</v>
      </c>
      <c r="J482" s="35">
        <f>80122.3-1000-48.05</f>
        <v>79074.25</v>
      </c>
      <c r="K482" s="34">
        <v>42593</v>
      </c>
      <c r="L482" s="40" t="s">
        <v>14</v>
      </c>
    </row>
    <row r="483" spans="1:12" s="24" customFormat="1" ht="165" customHeight="1" x14ac:dyDescent="0.25">
      <c r="A483" s="38" t="s">
        <v>994</v>
      </c>
      <c r="B483" s="38" t="s">
        <v>708</v>
      </c>
      <c r="C483" s="33" t="s">
        <v>429</v>
      </c>
      <c r="D483" s="38" t="s">
        <v>694</v>
      </c>
      <c r="E483" s="34">
        <v>41627</v>
      </c>
      <c r="F483" s="35">
        <v>19250.009999999998</v>
      </c>
      <c r="G483" s="35">
        <v>14437.509999999998</v>
      </c>
      <c r="H483" s="35">
        <v>4812.5</v>
      </c>
      <c r="I483" s="34">
        <v>41912</v>
      </c>
      <c r="J483" s="35">
        <v>19154.669999999998</v>
      </c>
      <c r="K483" s="34">
        <v>41949</v>
      </c>
      <c r="L483" s="40" t="s">
        <v>14</v>
      </c>
    </row>
    <row r="484" spans="1:12" s="24" customFormat="1" ht="180" customHeight="1" x14ac:dyDescent="0.25">
      <c r="A484" s="38" t="s">
        <v>785</v>
      </c>
      <c r="B484" s="38" t="s">
        <v>786</v>
      </c>
      <c r="C484" s="33" t="s">
        <v>429</v>
      </c>
      <c r="D484" s="38" t="s">
        <v>745</v>
      </c>
      <c r="E484" s="34">
        <v>41960</v>
      </c>
      <c r="F484" s="35">
        <v>346130.21</v>
      </c>
      <c r="G484" s="35">
        <v>155758.59</v>
      </c>
      <c r="H484" s="35">
        <v>51919.53</v>
      </c>
      <c r="I484" s="34">
        <v>42247</v>
      </c>
      <c r="J484" s="35">
        <v>206718.12</v>
      </c>
      <c r="K484" s="34">
        <v>42317</v>
      </c>
      <c r="L484" s="40" t="s">
        <v>14</v>
      </c>
    </row>
    <row r="485" spans="1:12" s="24" customFormat="1" ht="45" customHeight="1" x14ac:dyDescent="0.25">
      <c r="A485" s="38" t="s">
        <v>730</v>
      </c>
      <c r="B485" s="38" t="s">
        <v>731</v>
      </c>
      <c r="C485" s="33" t="s">
        <v>429</v>
      </c>
      <c r="D485" s="38" t="s">
        <v>694</v>
      </c>
      <c r="E485" s="34">
        <v>41913</v>
      </c>
      <c r="F485" s="35">
        <v>130086.7</v>
      </c>
      <c r="G485" s="35">
        <v>58539.010000000009</v>
      </c>
      <c r="H485" s="35">
        <v>19513.009999999998</v>
      </c>
      <c r="I485" s="34">
        <v>42369</v>
      </c>
      <c r="J485" s="35">
        <v>77046.509999999995</v>
      </c>
      <c r="K485" s="34">
        <v>42429</v>
      </c>
      <c r="L485" s="40" t="s">
        <v>14</v>
      </c>
    </row>
    <row r="486" spans="1:12" s="24" customFormat="1" ht="60" customHeight="1" x14ac:dyDescent="0.25">
      <c r="A486" s="38" t="s">
        <v>995</v>
      </c>
      <c r="B486" s="38" t="s">
        <v>1048</v>
      </c>
      <c r="C486" s="33" t="s">
        <v>429</v>
      </c>
      <c r="D486" s="38" t="s">
        <v>1061</v>
      </c>
      <c r="E486" s="34">
        <v>40646</v>
      </c>
      <c r="F486" s="35">
        <v>7040988</v>
      </c>
      <c r="G486" s="35">
        <v>5280741</v>
      </c>
      <c r="H486" s="35">
        <v>1760247</v>
      </c>
      <c r="I486" s="34">
        <v>41639</v>
      </c>
      <c r="J486" s="35">
        <v>703724.9800000001</v>
      </c>
      <c r="K486" s="34">
        <v>40691</v>
      </c>
      <c r="L486" s="40" t="s">
        <v>14</v>
      </c>
    </row>
    <row r="487" spans="1:12" s="24" customFormat="1" ht="60" customHeight="1" x14ac:dyDescent="0.25">
      <c r="A487" s="38" t="s">
        <v>693</v>
      </c>
      <c r="B487" s="38" t="s">
        <v>1049</v>
      </c>
      <c r="C487" s="33" t="s">
        <v>429</v>
      </c>
      <c r="D487" s="38" t="s">
        <v>1061</v>
      </c>
      <c r="E487" s="34">
        <v>40998</v>
      </c>
      <c r="F487" s="35">
        <v>7588466.3300000001</v>
      </c>
      <c r="G487" s="35">
        <v>5691349.75</v>
      </c>
      <c r="H487" s="35">
        <v>1897116.58</v>
      </c>
      <c r="I487" s="34">
        <v>41639</v>
      </c>
      <c r="J487" s="35">
        <f>701335.11-60</f>
        <v>701275.11</v>
      </c>
      <c r="K487" s="34">
        <v>41048</v>
      </c>
      <c r="L487" s="40" t="s">
        <v>14</v>
      </c>
    </row>
    <row r="488" spans="1:12" s="24" customFormat="1" ht="30" customHeight="1" x14ac:dyDescent="0.25">
      <c r="A488" s="38" t="s">
        <v>647</v>
      </c>
      <c r="B488" s="38" t="s">
        <v>648</v>
      </c>
      <c r="C488" s="33" t="s">
        <v>429</v>
      </c>
      <c r="D488" s="38" t="s">
        <v>1061</v>
      </c>
      <c r="E488" s="34">
        <v>40998</v>
      </c>
      <c r="F488" s="35">
        <v>6479858.21</v>
      </c>
      <c r="G488" s="35">
        <v>4859893.66</v>
      </c>
      <c r="H488" s="35">
        <v>1619964.55</v>
      </c>
      <c r="I488" s="34">
        <v>41639</v>
      </c>
      <c r="J488" s="35">
        <f>623040.22-33.2</f>
        <v>623007.02</v>
      </c>
      <c r="K488" s="34">
        <v>41048</v>
      </c>
      <c r="L488" s="40" t="s">
        <v>14</v>
      </c>
    </row>
    <row r="489" spans="1:12" s="24" customFormat="1" ht="75" customHeight="1" x14ac:dyDescent="0.25">
      <c r="A489" s="38" t="s">
        <v>996</v>
      </c>
      <c r="B489" s="38" t="s">
        <v>1050</v>
      </c>
      <c r="C489" s="33" t="s">
        <v>429</v>
      </c>
      <c r="D489" s="38" t="s">
        <v>1061</v>
      </c>
      <c r="E489" s="34">
        <v>40645</v>
      </c>
      <c r="F489" s="35">
        <v>6473658</v>
      </c>
      <c r="G489" s="35">
        <v>4855243.5</v>
      </c>
      <c r="H489" s="35">
        <v>1618414.5</v>
      </c>
      <c r="I489" s="34">
        <v>41639</v>
      </c>
      <c r="J489" s="35">
        <f>703486.99-19273.21</f>
        <v>684213.78</v>
      </c>
      <c r="K489" s="34">
        <v>40691</v>
      </c>
      <c r="L489" s="40" t="s">
        <v>14</v>
      </c>
    </row>
    <row r="490" spans="1:12" s="24" customFormat="1" ht="90" customHeight="1" x14ac:dyDescent="0.25">
      <c r="A490" s="38" t="s">
        <v>997</v>
      </c>
      <c r="B490" s="38" t="s">
        <v>1051</v>
      </c>
      <c r="C490" s="33" t="s">
        <v>429</v>
      </c>
      <c r="D490" s="38" t="s">
        <v>584</v>
      </c>
      <c r="E490" s="34">
        <v>41404</v>
      </c>
      <c r="F490" s="35"/>
      <c r="G490" s="35">
        <v>0</v>
      </c>
      <c r="H490" s="35">
        <v>0</v>
      </c>
      <c r="I490" s="34">
        <v>42134</v>
      </c>
      <c r="J490" s="35">
        <v>0</v>
      </c>
      <c r="K490" s="34"/>
      <c r="L490" s="40" t="s">
        <v>152</v>
      </c>
    </row>
    <row r="491" spans="1:12" s="24" customFormat="1" ht="75" customHeight="1" x14ac:dyDescent="0.25">
      <c r="A491" s="38" t="s">
        <v>997</v>
      </c>
      <c r="B491" s="38" t="s">
        <v>583</v>
      </c>
      <c r="C491" s="33" t="s">
        <v>429</v>
      </c>
      <c r="D491" s="38" t="s">
        <v>1061</v>
      </c>
      <c r="E491" s="34">
        <v>40651</v>
      </c>
      <c r="F491" s="35">
        <v>6810211.0499999998</v>
      </c>
      <c r="G491" s="35">
        <v>5107658.29</v>
      </c>
      <c r="H491" s="35">
        <v>1702552.76</v>
      </c>
      <c r="I491" s="34">
        <v>41639</v>
      </c>
      <c r="J491" s="35">
        <f>700698.91-49727.5</f>
        <v>650971.41</v>
      </c>
      <c r="K491" s="34">
        <v>40691</v>
      </c>
      <c r="L491" s="40" t="s">
        <v>14</v>
      </c>
    </row>
    <row r="492" spans="1:12" s="24" customFormat="1" ht="45" customHeight="1" x14ac:dyDescent="0.25">
      <c r="A492" s="38" t="s">
        <v>744</v>
      </c>
      <c r="B492" s="38" t="s">
        <v>1052</v>
      </c>
      <c r="C492" s="33" t="s">
        <v>429</v>
      </c>
      <c r="D492" s="38" t="s">
        <v>1061</v>
      </c>
      <c r="E492" s="34">
        <v>40998</v>
      </c>
      <c r="F492" s="35">
        <v>7040988</v>
      </c>
      <c r="G492" s="35">
        <v>5280741</v>
      </c>
      <c r="H492" s="35">
        <v>1760247</v>
      </c>
      <c r="I492" s="34">
        <v>41639</v>
      </c>
      <c r="J492" s="35">
        <v>703619.84000000008</v>
      </c>
      <c r="K492" s="34">
        <v>41048</v>
      </c>
      <c r="L492" s="40" t="s">
        <v>14</v>
      </c>
    </row>
    <row r="493" spans="1:12" s="24" customFormat="1" ht="210" customHeight="1" x14ac:dyDescent="0.25">
      <c r="A493" s="38" t="s">
        <v>760</v>
      </c>
      <c r="B493" s="38" t="s">
        <v>761</v>
      </c>
      <c r="C493" s="33" t="s">
        <v>429</v>
      </c>
      <c r="D493" s="38" t="s">
        <v>745</v>
      </c>
      <c r="E493" s="34">
        <v>41712</v>
      </c>
      <c r="F493" s="35">
        <v>301137.96999999997</v>
      </c>
      <c r="G493" s="35">
        <v>135512.08000000002</v>
      </c>
      <c r="H493" s="35">
        <v>45170.7</v>
      </c>
      <c r="I493" s="34">
        <v>42169</v>
      </c>
      <c r="J493" s="35">
        <v>174375.01</v>
      </c>
      <c r="K493" s="34">
        <v>42254</v>
      </c>
      <c r="L493" s="40" t="s">
        <v>14</v>
      </c>
    </row>
    <row r="494" spans="1:12" s="24" customFormat="1" ht="75" customHeight="1" x14ac:dyDescent="0.25">
      <c r="A494" s="38" t="s">
        <v>562</v>
      </c>
      <c r="B494" s="38" t="s">
        <v>563</v>
      </c>
      <c r="C494" s="33" t="s">
        <v>429</v>
      </c>
      <c r="D494" s="38" t="s">
        <v>518</v>
      </c>
      <c r="E494" s="34">
        <v>41960</v>
      </c>
      <c r="F494" s="35">
        <v>10650</v>
      </c>
      <c r="G494" s="35">
        <v>4792.5</v>
      </c>
      <c r="H494" s="35">
        <v>1597.5</v>
      </c>
      <c r="I494" s="34">
        <v>42080</v>
      </c>
      <c r="J494" s="35">
        <v>4800.47</v>
      </c>
      <c r="K494" s="34">
        <v>42191</v>
      </c>
      <c r="L494" s="40" t="s">
        <v>14</v>
      </c>
    </row>
    <row r="495" spans="1:12" s="24" customFormat="1" ht="60" customHeight="1" x14ac:dyDescent="0.25">
      <c r="A495" s="38" t="s">
        <v>450</v>
      </c>
      <c r="B495" s="38" t="s">
        <v>451</v>
      </c>
      <c r="C495" s="33" t="s">
        <v>429</v>
      </c>
      <c r="D495" s="38" t="s">
        <v>430</v>
      </c>
      <c r="E495" s="34">
        <v>41617</v>
      </c>
      <c r="F495" s="35">
        <v>24063.24</v>
      </c>
      <c r="G495" s="35">
        <v>10828.454000000002</v>
      </c>
      <c r="H495" s="35">
        <v>3609.49</v>
      </c>
      <c r="I495" s="34">
        <v>41829</v>
      </c>
      <c r="J495" s="35">
        <v>14161.02</v>
      </c>
      <c r="K495" s="34">
        <v>41935</v>
      </c>
      <c r="L495" s="40" t="s">
        <v>14</v>
      </c>
    </row>
    <row r="496" spans="1:12" s="24" customFormat="1" ht="45" customHeight="1" x14ac:dyDescent="0.25">
      <c r="A496" s="38" t="s">
        <v>998</v>
      </c>
      <c r="B496" s="38" t="s">
        <v>592</v>
      </c>
      <c r="C496" s="33" t="s">
        <v>429</v>
      </c>
      <c r="D496" s="38" t="s">
        <v>584</v>
      </c>
      <c r="E496" s="34">
        <v>41512</v>
      </c>
      <c r="F496" s="35">
        <v>101794.97</v>
      </c>
      <c r="G496" s="35">
        <v>45807.73000000001</v>
      </c>
      <c r="H496" s="35">
        <v>15269.25</v>
      </c>
      <c r="I496" s="34">
        <v>41724</v>
      </c>
      <c r="J496" s="35">
        <v>29082.880000000001</v>
      </c>
      <c r="K496" s="34">
        <v>42509</v>
      </c>
      <c r="L496" s="40" t="s">
        <v>14</v>
      </c>
    </row>
    <row r="497" spans="1:12" s="24" customFormat="1" ht="45" customHeight="1" x14ac:dyDescent="0.25">
      <c r="A497" s="38" t="s">
        <v>999</v>
      </c>
      <c r="B497" s="38" t="s">
        <v>467</v>
      </c>
      <c r="C497" s="33" t="s">
        <v>429</v>
      </c>
      <c r="D497" s="38" t="s">
        <v>430</v>
      </c>
      <c r="E497" s="34">
        <v>41813</v>
      </c>
      <c r="F497" s="35">
        <v>131894.76</v>
      </c>
      <c r="G497" s="35">
        <v>97184.209999999992</v>
      </c>
      <c r="H497" s="35">
        <v>32394.74</v>
      </c>
      <c r="I497" s="34">
        <v>41966</v>
      </c>
      <c r="J497" s="35">
        <v>126940.38</v>
      </c>
      <c r="K497" s="34">
        <v>41995</v>
      </c>
      <c r="L497" s="40" t="s">
        <v>14</v>
      </c>
    </row>
    <row r="498" spans="1:12" s="26" customFormat="1" ht="90" customHeight="1" x14ac:dyDescent="0.25">
      <c r="A498" s="38" t="s">
        <v>789</v>
      </c>
      <c r="B498" s="38" t="s">
        <v>790</v>
      </c>
      <c r="C498" s="33" t="s">
        <v>429</v>
      </c>
      <c r="D498" s="38" t="s">
        <v>745</v>
      </c>
      <c r="E498" s="34">
        <v>41960</v>
      </c>
      <c r="F498" s="35">
        <v>42298.3</v>
      </c>
      <c r="G498" s="35">
        <v>19034.23</v>
      </c>
      <c r="H498" s="35">
        <v>6344.75</v>
      </c>
      <c r="I498" s="34">
        <v>42233</v>
      </c>
      <c r="J498" s="35">
        <v>24156.77</v>
      </c>
      <c r="K498" s="34">
        <v>42226</v>
      </c>
      <c r="L498" s="40" t="s">
        <v>14</v>
      </c>
    </row>
    <row r="499" spans="1:12" s="24" customFormat="1" ht="45" customHeight="1" x14ac:dyDescent="0.25">
      <c r="A499" s="38" t="s">
        <v>595</v>
      </c>
      <c r="B499" s="38" t="s">
        <v>1053</v>
      </c>
      <c r="C499" s="33" t="s">
        <v>429</v>
      </c>
      <c r="D499" s="38" t="s">
        <v>584</v>
      </c>
      <c r="E499" s="34">
        <v>42312</v>
      </c>
      <c r="F499" s="35">
        <v>15764.74</v>
      </c>
      <c r="G499" s="35">
        <v>11823.55</v>
      </c>
      <c r="H499" s="35">
        <v>3941.19</v>
      </c>
      <c r="I499" s="34">
        <v>42369</v>
      </c>
      <c r="J499" s="35">
        <v>15748.68</v>
      </c>
      <c r="K499" s="34">
        <v>42453</v>
      </c>
      <c r="L499" s="40" t="s">
        <v>14</v>
      </c>
    </row>
    <row r="500" spans="1:12" s="24" customFormat="1" ht="75" customHeight="1" x14ac:dyDescent="0.25">
      <c r="A500" s="38" t="s">
        <v>1000</v>
      </c>
      <c r="B500" s="38" t="s">
        <v>1054</v>
      </c>
      <c r="C500" s="33" t="s">
        <v>429</v>
      </c>
      <c r="D500" s="38" t="s">
        <v>518</v>
      </c>
      <c r="E500" s="34">
        <v>41799</v>
      </c>
      <c r="F500" s="35">
        <v>83063.460000000006</v>
      </c>
      <c r="G500" s="35">
        <v>62297.59</v>
      </c>
      <c r="H500" s="35">
        <v>20765.87</v>
      </c>
      <c r="I500" s="34">
        <v>42266</v>
      </c>
      <c r="J500" s="35">
        <v>74373.570000000007</v>
      </c>
      <c r="K500" s="34">
        <v>42240</v>
      </c>
      <c r="L500" s="40" t="s">
        <v>14</v>
      </c>
    </row>
    <row r="501" spans="1:12" s="24" customFormat="1" ht="45" customHeight="1" x14ac:dyDescent="0.25">
      <c r="A501" s="38" t="s">
        <v>595</v>
      </c>
      <c r="B501" s="38" t="s">
        <v>596</v>
      </c>
      <c r="C501" s="33" t="s">
        <v>429</v>
      </c>
      <c r="D501" s="38" t="s">
        <v>584</v>
      </c>
      <c r="E501" s="34">
        <v>41529</v>
      </c>
      <c r="F501" s="35">
        <v>10224.9</v>
      </c>
      <c r="G501" s="35">
        <v>7668.67</v>
      </c>
      <c r="H501" s="35">
        <v>2556.23</v>
      </c>
      <c r="I501" s="34">
        <v>41645</v>
      </c>
      <c r="J501" s="35">
        <v>9947.1</v>
      </c>
      <c r="K501" s="34">
        <v>41629</v>
      </c>
      <c r="L501" s="40" t="s">
        <v>14</v>
      </c>
    </row>
    <row r="502" spans="1:12" s="24" customFormat="1" ht="120" customHeight="1" x14ac:dyDescent="0.25">
      <c r="A502" s="38" t="s">
        <v>1001</v>
      </c>
      <c r="B502" s="38" t="s">
        <v>727</v>
      </c>
      <c r="C502" s="33" t="s">
        <v>429</v>
      </c>
      <c r="D502" s="38" t="s">
        <v>694</v>
      </c>
      <c r="E502" s="34">
        <v>41862</v>
      </c>
      <c r="F502" s="35">
        <v>26447.97</v>
      </c>
      <c r="G502" s="35">
        <v>11901.580000000002</v>
      </c>
      <c r="H502" s="35">
        <v>3967.2</v>
      </c>
      <c r="I502" s="34">
        <v>42242</v>
      </c>
      <c r="J502" s="35">
        <v>15627.03</v>
      </c>
      <c r="K502" s="34">
        <v>42320</v>
      </c>
      <c r="L502" s="40" t="s">
        <v>14</v>
      </c>
    </row>
    <row r="503" spans="1:12" s="24" customFormat="1" ht="105" customHeight="1" x14ac:dyDescent="0.25">
      <c r="A503" s="38" t="s">
        <v>604</v>
      </c>
      <c r="B503" s="38" t="s">
        <v>605</v>
      </c>
      <c r="C503" s="33" t="s">
        <v>429</v>
      </c>
      <c r="D503" s="38" t="s">
        <v>584</v>
      </c>
      <c r="E503" s="34">
        <v>41596</v>
      </c>
      <c r="F503" s="35">
        <v>438576.13</v>
      </c>
      <c r="G503" s="35">
        <v>197359.26</v>
      </c>
      <c r="H503" s="35">
        <v>65786.42</v>
      </c>
      <c r="I503" s="34">
        <v>42277</v>
      </c>
      <c r="J503" s="35">
        <f>239214.11+22583.12</f>
        <v>261797.22999999998</v>
      </c>
      <c r="K503" s="34">
        <v>42509</v>
      </c>
      <c r="L503" s="40" t="s">
        <v>14</v>
      </c>
    </row>
    <row r="504" spans="1:12" s="24" customFormat="1" ht="90" customHeight="1" x14ac:dyDescent="0.25">
      <c r="A504" s="38" t="s">
        <v>764</v>
      </c>
      <c r="B504" s="38" t="s">
        <v>765</v>
      </c>
      <c r="C504" s="33" t="s">
        <v>429</v>
      </c>
      <c r="D504" s="38" t="s">
        <v>745</v>
      </c>
      <c r="E504" s="34">
        <v>41803</v>
      </c>
      <c r="F504" s="35">
        <v>17123</v>
      </c>
      <c r="G504" s="35">
        <v>7705.3499999999995</v>
      </c>
      <c r="H504" s="35">
        <v>2568.4499999999998</v>
      </c>
      <c r="I504" s="34">
        <v>41927</v>
      </c>
      <c r="J504" s="35">
        <v>10273.799999999999</v>
      </c>
      <c r="K504" s="34">
        <v>41990</v>
      </c>
      <c r="L504" s="40" t="s">
        <v>14</v>
      </c>
    </row>
    <row r="505" spans="1:12" s="24" customFormat="1" ht="120" customHeight="1" x14ac:dyDescent="0.25">
      <c r="A505" s="38" t="s">
        <v>791</v>
      </c>
      <c r="B505" s="38" t="s">
        <v>792</v>
      </c>
      <c r="C505" s="33" t="s">
        <v>429</v>
      </c>
      <c r="D505" s="38" t="s">
        <v>745</v>
      </c>
      <c r="E505" s="34">
        <v>41960</v>
      </c>
      <c r="F505" s="35"/>
      <c r="G505" s="35">
        <v>0</v>
      </c>
      <c r="H505" s="35">
        <v>0</v>
      </c>
      <c r="I505" s="34">
        <v>42233</v>
      </c>
      <c r="J505" s="35">
        <v>0</v>
      </c>
      <c r="K505" s="34"/>
      <c r="L505" s="40" t="s">
        <v>152</v>
      </c>
    </row>
    <row r="506" spans="1:12" s="24" customFormat="1" ht="105" customHeight="1" x14ac:dyDescent="0.25">
      <c r="A506" s="38" t="s">
        <v>587</v>
      </c>
      <c r="B506" s="38" t="s">
        <v>1055</v>
      </c>
      <c r="C506" s="33" t="s">
        <v>429</v>
      </c>
      <c r="D506" s="38" t="s">
        <v>584</v>
      </c>
      <c r="E506" s="34">
        <v>41145</v>
      </c>
      <c r="F506" s="35">
        <v>89518.1</v>
      </c>
      <c r="G506" s="35">
        <v>40283.14</v>
      </c>
      <c r="H506" s="35">
        <v>13427.72</v>
      </c>
      <c r="I506" s="34">
        <v>41541</v>
      </c>
      <c r="J506" s="35">
        <v>48974.43</v>
      </c>
      <c r="K506" s="34">
        <v>41614</v>
      </c>
      <c r="L506" s="40" t="s">
        <v>14</v>
      </c>
    </row>
    <row r="507" spans="1:12" s="24" customFormat="1" ht="105" customHeight="1" x14ac:dyDescent="0.25">
      <c r="A507" s="38" t="s">
        <v>581</v>
      </c>
      <c r="B507" s="38" t="s">
        <v>582</v>
      </c>
      <c r="C507" s="33" t="s">
        <v>429</v>
      </c>
      <c r="D507" s="38" t="s">
        <v>518</v>
      </c>
      <c r="E507" s="34">
        <v>41960</v>
      </c>
      <c r="F507" s="35">
        <v>13314.17</v>
      </c>
      <c r="G507" s="35">
        <v>5991.37</v>
      </c>
      <c r="H507" s="35">
        <v>1997.13</v>
      </c>
      <c r="I507" s="34">
        <v>42052</v>
      </c>
      <c r="J507" s="35">
        <v>7988.5</v>
      </c>
      <c r="K507" s="34">
        <v>42124</v>
      </c>
      <c r="L507" s="40" t="s">
        <v>14</v>
      </c>
    </row>
    <row r="508" spans="1:12" s="24" customFormat="1" ht="120" customHeight="1" x14ac:dyDescent="0.25">
      <c r="A508" s="38" t="s">
        <v>626</v>
      </c>
      <c r="B508" s="38" t="s">
        <v>627</v>
      </c>
      <c r="C508" s="33" t="s">
        <v>429</v>
      </c>
      <c r="D508" s="38" t="s">
        <v>584</v>
      </c>
      <c r="E508" s="34">
        <v>41835</v>
      </c>
      <c r="F508" s="35">
        <v>132300</v>
      </c>
      <c r="G508" s="35">
        <v>59535</v>
      </c>
      <c r="H508" s="35">
        <v>19845</v>
      </c>
      <c r="I508" s="34">
        <v>42109</v>
      </c>
      <c r="J508" s="35">
        <v>78561</v>
      </c>
      <c r="K508" s="34">
        <v>42202</v>
      </c>
      <c r="L508" s="40" t="s">
        <v>14</v>
      </c>
    </row>
    <row r="509" spans="1:12" s="24" customFormat="1" ht="90" customHeight="1" x14ac:dyDescent="0.25">
      <c r="A509" s="38" t="s">
        <v>461</v>
      </c>
      <c r="B509" s="38" t="s">
        <v>1056</v>
      </c>
      <c r="C509" s="33" t="s">
        <v>429</v>
      </c>
      <c r="D509" s="38" t="s">
        <v>430</v>
      </c>
      <c r="E509" s="34">
        <v>41337</v>
      </c>
      <c r="F509" s="35">
        <v>82956.639999999999</v>
      </c>
      <c r="G509" s="35">
        <v>36671.81</v>
      </c>
      <c r="H509" s="35">
        <v>12223.94</v>
      </c>
      <c r="I509" s="34">
        <v>41582</v>
      </c>
      <c r="J509" s="35">
        <v>41527.800000000003</v>
      </c>
      <c r="K509" s="34">
        <v>41586</v>
      </c>
      <c r="L509" s="40" t="s">
        <v>14</v>
      </c>
    </row>
    <row r="510" spans="1:12" s="24" customFormat="1" ht="135" customHeight="1" x14ac:dyDescent="0.25">
      <c r="A510" s="38" t="s">
        <v>461</v>
      </c>
      <c r="B510" s="38" t="s">
        <v>462</v>
      </c>
      <c r="C510" s="33" t="s">
        <v>429</v>
      </c>
      <c r="D510" s="38" t="s">
        <v>430</v>
      </c>
      <c r="E510" s="34">
        <v>41781</v>
      </c>
      <c r="F510" s="35">
        <v>112598.25</v>
      </c>
      <c r="G510" s="35">
        <v>50669.209999999992</v>
      </c>
      <c r="H510" s="35">
        <v>16889.740000000002</v>
      </c>
      <c r="I510" s="34">
        <v>41934</v>
      </c>
      <c r="J510" s="35">
        <v>58503.27</v>
      </c>
      <c r="K510" s="34">
        <v>41985</v>
      </c>
      <c r="L510" s="40" t="s">
        <v>14</v>
      </c>
    </row>
    <row r="511" spans="1:12" s="30" customFormat="1" ht="120" customHeight="1" x14ac:dyDescent="0.25">
      <c r="A511" s="38" t="s">
        <v>507</v>
      </c>
      <c r="B511" s="38" t="s">
        <v>508</v>
      </c>
      <c r="C511" s="33" t="s">
        <v>429</v>
      </c>
      <c r="D511" s="38" t="s">
        <v>430</v>
      </c>
      <c r="E511" s="34">
        <v>41960</v>
      </c>
      <c r="F511" s="35">
        <v>152250</v>
      </c>
      <c r="G511" s="35">
        <v>68512.5</v>
      </c>
      <c r="H511" s="35">
        <v>22837.5</v>
      </c>
      <c r="I511" s="34">
        <v>42369</v>
      </c>
      <c r="J511" s="35">
        <v>91350</v>
      </c>
      <c r="K511" s="34">
        <v>42480</v>
      </c>
      <c r="L511" s="40" t="s">
        <v>14</v>
      </c>
    </row>
    <row r="512" spans="1:12" s="30" customFormat="1" ht="180" customHeight="1" x14ac:dyDescent="0.25">
      <c r="A512" s="38" t="s">
        <v>507</v>
      </c>
      <c r="B512" s="38" t="s">
        <v>509</v>
      </c>
      <c r="C512" s="33" t="s">
        <v>429</v>
      </c>
      <c r="D512" s="38" t="s">
        <v>430</v>
      </c>
      <c r="E512" s="34">
        <v>41960</v>
      </c>
      <c r="F512" s="35">
        <v>120154.54</v>
      </c>
      <c r="G512" s="35">
        <v>54069.54</v>
      </c>
      <c r="H512" s="35">
        <v>18023.18</v>
      </c>
      <c r="I512" s="34">
        <v>42141</v>
      </c>
      <c r="J512" s="35">
        <v>72092.72</v>
      </c>
      <c r="K512" s="34">
        <v>42226</v>
      </c>
      <c r="L512" s="40" t="s">
        <v>14</v>
      </c>
    </row>
    <row r="513" spans="1:12" s="24" customFormat="1" ht="45" customHeight="1" x14ac:dyDescent="0.25">
      <c r="A513" s="38" t="s">
        <v>660</v>
      </c>
      <c r="B513" s="38" t="s">
        <v>661</v>
      </c>
      <c r="C513" s="33" t="s">
        <v>429</v>
      </c>
      <c r="D513" s="38" t="s">
        <v>649</v>
      </c>
      <c r="E513" s="34">
        <v>41676</v>
      </c>
      <c r="F513" s="39"/>
      <c r="G513" s="39">
        <v>0</v>
      </c>
      <c r="H513" s="39">
        <v>0</v>
      </c>
      <c r="I513" s="34">
        <v>41888</v>
      </c>
      <c r="J513" s="35">
        <v>0</v>
      </c>
      <c r="K513" s="34"/>
      <c r="L513" s="40" t="s">
        <v>152</v>
      </c>
    </row>
    <row r="514" spans="1:12" s="24" customFormat="1" ht="90" customHeight="1" x14ac:dyDescent="0.25">
      <c r="A514" s="38" t="s">
        <v>475</v>
      </c>
      <c r="B514" s="38" t="s">
        <v>476</v>
      </c>
      <c r="C514" s="33" t="s">
        <v>429</v>
      </c>
      <c r="D514" s="38" t="s">
        <v>430</v>
      </c>
      <c r="E514" s="34">
        <v>41866</v>
      </c>
      <c r="F514" s="39">
        <v>81487.899999999994</v>
      </c>
      <c r="G514" s="39">
        <v>36669.549999999996</v>
      </c>
      <c r="H514" s="39">
        <v>12223.19</v>
      </c>
      <c r="I514" s="34">
        <v>42109</v>
      </c>
      <c r="J514" s="35">
        <v>48487.14</v>
      </c>
      <c r="K514" s="34">
        <v>41995</v>
      </c>
      <c r="L514" s="40" t="s">
        <v>14</v>
      </c>
    </row>
    <row r="515" spans="1:12" s="24" customFormat="1" ht="60" customHeight="1" x14ac:dyDescent="0.25">
      <c r="A515" s="38" t="s">
        <v>1002</v>
      </c>
      <c r="B515" s="38" t="s">
        <v>460</v>
      </c>
      <c r="C515" s="33" t="s">
        <v>429</v>
      </c>
      <c r="D515" s="38" t="s">
        <v>430</v>
      </c>
      <c r="E515" s="34">
        <v>41773</v>
      </c>
      <c r="F515" s="35">
        <v>692529.33</v>
      </c>
      <c r="G515" s="35">
        <v>308054.36000000004</v>
      </c>
      <c r="H515" s="35">
        <v>102684.79</v>
      </c>
      <c r="I515" s="34">
        <v>42138</v>
      </c>
      <c r="J515" s="35">
        <v>397521.46</v>
      </c>
      <c r="K515" s="34">
        <v>42240</v>
      </c>
      <c r="L515" s="40" t="s">
        <v>14</v>
      </c>
    </row>
    <row r="516" spans="1:12" s="24" customFormat="1" ht="60" customHeight="1" x14ac:dyDescent="0.25">
      <c r="A516" s="38" t="s">
        <v>511</v>
      </c>
      <c r="B516" s="38" t="s">
        <v>512</v>
      </c>
      <c r="C516" s="33" t="s">
        <v>429</v>
      </c>
      <c r="D516" s="38" t="s">
        <v>430</v>
      </c>
      <c r="E516" s="34">
        <v>41960</v>
      </c>
      <c r="F516" s="39">
        <v>182950</v>
      </c>
      <c r="G516" s="39">
        <v>82327.5</v>
      </c>
      <c r="H516" s="39">
        <v>27442.5</v>
      </c>
      <c r="I516" s="34">
        <v>42247</v>
      </c>
      <c r="J516" s="35">
        <v>95565</v>
      </c>
      <c r="K516" s="34">
        <v>42305</v>
      </c>
      <c r="L516" s="40" t="s">
        <v>14</v>
      </c>
    </row>
    <row r="517" spans="1:12" s="24" customFormat="1" ht="210" customHeight="1" x14ac:dyDescent="0.25">
      <c r="A517" s="38" t="s">
        <v>643</v>
      </c>
      <c r="B517" s="38" t="s">
        <v>644</v>
      </c>
      <c r="C517" s="33" t="s">
        <v>429</v>
      </c>
      <c r="D517" s="38" t="s">
        <v>584</v>
      </c>
      <c r="E517" s="34">
        <v>41960</v>
      </c>
      <c r="F517" s="39">
        <v>161557.1</v>
      </c>
      <c r="G517" s="39">
        <v>72700.69</v>
      </c>
      <c r="H517" s="39">
        <v>24233.57</v>
      </c>
      <c r="I517" s="34">
        <v>42247</v>
      </c>
      <c r="J517" s="35">
        <v>95325.65</v>
      </c>
      <c r="K517" s="34">
        <v>42328</v>
      </c>
      <c r="L517" s="40" t="s">
        <v>14</v>
      </c>
    </row>
    <row r="518" spans="1:12" s="24" customFormat="1" ht="45" customHeight="1" x14ac:dyDescent="0.25">
      <c r="A518" s="38" t="s">
        <v>503</v>
      </c>
      <c r="B518" s="38" t="s">
        <v>504</v>
      </c>
      <c r="C518" s="33" t="s">
        <v>429</v>
      </c>
      <c r="D518" s="38" t="s">
        <v>430</v>
      </c>
      <c r="E518" s="34">
        <v>41960</v>
      </c>
      <c r="F518" s="35">
        <v>28749.98</v>
      </c>
      <c r="G518" s="35">
        <v>12937.490000000002</v>
      </c>
      <c r="H518" s="35">
        <v>4312.5</v>
      </c>
      <c r="I518" s="34">
        <v>42247</v>
      </c>
      <c r="J518" s="35">
        <v>15913.95</v>
      </c>
      <c r="K518" s="34">
        <v>42247</v>
      </c>
      <c r="L518" s="40" t="s">
        <v>14</v>
      </c>
    </row>
    <row r="519" spans="1:12" s="24" customFormat="1" ht="75" customHeight="1" x14ac:dyDescent="0.25">
      <c r="A519" s="38" t="s">
        <v>505</v>
      </c>
      <c r="B519" s="38" t="s">
        <v>506</v>
      </c>
      <c r="C519" s="33" t="s">
        <v>429</v>
      </c>
      <c r="D519" s="38" t="s">
        <v>430</v>
      </c>
      <c r="E519" s="34">
        <v>41960</v>
      </c>
      <c r="F519" s="35">
        <v>92227.99</v>
      </c>
      <c r="G519" s="35">
        <v>41177.49</v>
      </c>
      <c r="H519" s="35">
        <v>13725.83</v>
      </c>
      <c r="I519" s="34">
        <v>42141</v>
      </c>
      <c r="J519" s="35">
        <v>54757.43</v>
      </c>
      <c r="K519" s="34">
        <v>42226</v>
      </c>
      <c r="L519" s="40" t="s">
        <v>14</v>
      </c>
    </row>
    <row r="520" spans="1:12" s="24" customFormat="1" ht="300" customHeight="1" x14ac:dyDescent="0.25">
      <c r="A520" s="38" t="s">
        <v>497</v>
      </c>
      <c r="B520" s="38" t="s">
        <v>498</v>
      </c>
      <c r="C520" s="33" t="s">
        <v>429</v>
      </c>
      <c r="D520" s="38" t="s">
        <v>430</v>
      </c>
      <c r="E520" s="34">
        <v>41954</v>
      </c>
      <c r="F520" s="35">
        <v>230617.38</v>
      </c>
      <c r="G520" s="35">
        <v>103777.81999999999</v>
      </c>
      <c r="H520" s="35">
        <v>34592.61</v>
      </c>
      <c r="I520" s="34">
        <v>42319</v>
      </c>
      <c r="J520" s="35">
        <v>137490.56</v>
      </c>
      <c r="K520" s="34">
        <v>42360</v>
      </c>
      <c r="L520" s="40" t="s">
        <v>14</v>
      </c>
    </row>
    <row r="521" spans="1:12" s="24" customFormat="1" ht="60" customHeight="1" x14ac:dyDescent="0.25">
      <c r="A521" s="38" t="s">
        <v>497</v>
      </c>
      <c r="B521" s="38" t="s">
        <v>502</v>
      </c>
      <c r="C521" s="33" t="s">
        <v>429</v>
      </c>
      <c r="D521" s="38" t="s">
        <v>430</v>
      </c>
      <c r="E521" s="34">
        <v>41960</v>
      </c>
      <c r="F521" s="35">
        <v>51483.33</v>
      </c>
      <c r="G521" s="35">
        <v>23167.5</v>
      </c>
      <c r="H521" s="35">
        <v>7722.5</v>
      </c>
      <c r="I521" s="34">
        <v>42247</v>
      </c>
      <c r="J521" s="35">
        <v>30890</v>
      </c>
      <c r="K521" s="34">
        <v>42297</v>
      </c>
      <c r="L521" s="40" t="s">
        <v>14</v>
      </c>
    </row>
    <row r="522" spans="1:12" s="24" customFormat="1" ht="135" customHeight="1" x14ac:dyDescent="0.25">
      <c r="A522" s="38" t="s">
        <v>497</v>
      </c>
      <c r="B522" s="38" t="s">
        <v>510</v>
      </c>
      <c r="C522" s="33" t="s">
        <v>429</v>
      </c>
      <c r="D522" s="38" t="s">
        <v>430</v>
      </c>
      <c r="E522" s="34">
        <v>41960</v>
      </c>
      <c r="F522" s="35">
        <v>690928.05</v>
      </c>
      <c r="G522" s="35">
        <v>310917.62</v>
      </c>
      <c r="H522" s="35">
        <v>103639.21</v>
      </c>
      <c r="I522" s="34">
        <v>42369</v>
      </c>
      <c r="J522" s="35">
        <v>414555.21</v>
      </c>
      <c r="K522" s="34">
        <v>42487</v>
      </c>
      <c r="L522" s="40" t="s">
        <v>14</v>
      </c>
    </row>
    <row r="523" spans="1:12" s="24" customFormat="1" ht="45" customHeight="1" x14ac:dyDescent="0.25">
      <c r="A523" s="38" t="s">
        <v>515</v>
      </c>
      <c r="B523" s="38" t="s">
        <v>1057</v>
      </c>
      <c r="C523" s="33" t="s">
        <v>429</v>
      </c>
      <c r="D523" s="38" t="s">
        <v>430</v>
      </c>
      <c r="E523" s="34">
        <v>41960</v>
      </c>
      <c r="F523" s="35">
        <v>347092.66</v>
      </c>
      <c r="G523" s="35">
        <v>156191.70000000001</v>
      </c>
      <c r="H523" s="35">
        <v>52063.9</v>
      </c>
      <c r="I523" s="34">
        <v>42308</v>
      </c>
      <c r="J523" s="35">
        <f>90000+102114.7</f>
        <v>192114.7</v>
      </c>
      <c r="K523" s="34">
        <v>42416</v>
      </c>
      <c r="L523" s="40" t="s">
        <v>14</v>
      </c>
    </row>
    <row r="524" spans="1:12" s="24" customFormat="1" ht="75" customHeight="1" x14ac:dyDescent="0.25">
      <c r="A524" s="38" t="s">
        <v>687</v>
      </c>
      <c r="B524" s="38" t="s">
        <v>688</v>
      </c>
      <c r="C524" s="33" t="s">
        <v>429</v>
      </c>
      <c r="D524" s="38" t="s">
        <v>649</v>
      </c>
      <c r="E524" s="34">
        <v>41960</v>
      </c>
      <c r="F524" s="35"/>
      <c r="G524" s="35">
        <v>0</v>
      </c>
      <c r="H524" s="35">
        <v>0</v>
      </c>
      <c r="I524" s="34">
        <v>42202</v>
      </c>
      <c r="J524" s="35">
        <v>0</v>
      </c>
      <c r="K524" s="34"/>
      <c r="L524" s="40" t="s">
        <v>152</v>
      </c>
    </row>
    <row r="525" spans="1:12" s="24" customFormat="1" ht="105" customHeight="1" x14ac:dyDescent="0.25">
      <c r="A525" s="38" t="s">
        <v>713</v>
      </c>
      <c r="B525" s="38" t="s">
        <v>714</v>
      </c>
      <c r="C525" s="33" t="s">
        <v>429</v>
      </c>
      <c r="D525" s="38" t="s">
        <v>694</v>
      </c>
      <c r="E525" s="34">
        <v>41758</v>
      </c>
      <c r="F525" s="35">
        <v>194035.71</v>
      </c>
      <c r="G525" s="35">
        <v>87316.069999999992</v>
      </c>
      <c r="H525" s="35">
        <v>29105.360000000001</v>
      </c>
      <c r="I525" s="34">
        <v>41941</v>
      </c>
      <c r="J525" s="35">
        <v>113930.64</v>
      </c>
      <c r="K525" s="34">
        <v>41990</v>
      </c>
      <c r="L525" s="40" t="s">
        <v>14</v>
      </c>
    </row>
    <row r="526" spans="1:12" s="24" customFormat="1" ht="105" customHeight="1" x14ac:dyDescent="0.25">
      <c r="A526" s="38" t="s">
        <v>1003</v>
      </c>
      <c r="B526" s="38" t="s">
        <v>1058</v>
      </c>
      <c r="C526" s="33" t="s">
        <v>429</v>
      </c>
      <c r="D526" s="38" t="s">
        <v>430</v>
      </c>
      <c r="E526" s="34">
        <v>41102</v>
      </c>
      <c r="F526" s="35">
        <v>28995</v>
      </c>
      <c r="G526" s="35">
        <v>13047.75</v>
      </c>
      <c r="H526" s="35">
        <v>4349.25</v>
      </c>
      <c r="I526" s="34">
        <v>41194</v>
      </c>
      <c r="J526" s="35">
        <v>17014.78</v>
      </c>
      <c r="K526" s="34">
        <v>41225</v>
      </c>
      <c r="L526" s="40" t="s">
        <v>14</v>
      </c>
    </row>
    <row r="527" spans="1:12" s="24" customFormat="1" ht="75" customHeight="1" x14ac:dyDescent="0.25">
      <c r="A527" s="38" t="s">
        <v>589</v>
      </c>
      <c r="B527" s="38" t="s">
        <v>1059</v>
      </c>
      <c r="C527" s="33" t="s">
        <v>429</v>
      </c>
      <c r="D527" s="38" t="s">
        <v>584</v>
      </c>
      <c r="E527" s="34">
        <v>41404</v>
      </c>
      <c r="F527" s="35">
        <v>54202.25</v>
      </c>
      <c r="G527" s="35">
        <v>24391.010000000002</v>
      </c>
      <c r="H527" s="35">
        <v>8130.34</v>
      </c>
      <c r="I527" s="34">
        <v>41800</v>
      </c>
      <c r="J527" s="35">
        <v>32129.010000000002</v>
      </c>
      <c r="K527" s="34">
        <v>41921</v>
      </c>
      <c r="L527" s="40" t="s">
        <v>14</v>
      </c>
    </row>
    <row r="528" spans="1:12" s="24" customFormat="1" ht="105" customHeight="1" x14ac:dyDescent="0.25">
      <c r="A528" s="38" t="s">
        <v>1004</v>
      </c>
      <c r="B528" s="38" t="s">
        <v>474</v>
      </c>
      <c r="C528" s="33" t="s">
        <v>429</v>
      </c>
      <c r="D528" s="38" t="s">
        <v>430</v>
      </c>
      <c r="E528" s="34">
        <v>41866</v>
      </c>
      <c r="F528" s="35"/>
      <c r="G528" s="35">
        <v>0</v>
      </c>
      <c r="H528" s="35">
        <v>0</v>
      </c>
      <c r="I528" s="34">
        <v>42078</v>
      </c>
      <c r="J528" s="35">
        <v>0</v>
      </c>
      <c r="K528" s="34"/>
      <c r="L528" s="40" t="s">
        <v>152</v>
      </c>
    </row>
    <row r="529" spans="1:12" s="24" customFormat="1" ht="120" customHeight="1" x14ac:dyDescent="0.25">
      <c r="A529" s="38" t="s">
        <v>471</v>
      </c>
      <c r="B529" s="38" t="s">
        <v>472</v>
      </c>
      <c r="C529" s="33" t="s">
        <v>429</v>
      </c>
      <c r="D529" s="38" t="s">
        <v>430</v>
      </c>
      <c r="E529" s="34">
        <v>41856</v>
      </c>
      <c r="F529" s="35">
        <v>178135.1</v>
      </c>
      <c r="G529" s="35">
        <v>80160.789999999994</v>
      </c>
      <c r="H529" s="35">
        <v>26720.27</v>
      </c>
      <c r="I529" s="34">
        <v>42040</v>
      </c>
      <c r="J529" s="35">
        <v>106881.06</v>
      </c>
      <c r="K529" s="34">
        <v>41935</v>
      </c>
      <c r="L529" s="40" t="s">
        <v>14</v>
      </c>
    </row>
    <row r="530" spans="1:12" s="24" customFormat="1" ht="105" customHeight="1" x14ac:dyDescent="0.25">
      <c r="A530" s="38" t="s">
        <v>799</v>
      </c>
      <c r="B530" s="38" t="s">
        <v>800</v>
      </c>
      <c r="C530" s="33" t="s">
        <v>429</v>
      </c>
      <c r="D530" s="38" t="s">
        <v>745</v>
      </c>
      <c r="E530" s="34">
        <v>41960</v>
      </c>
      <c r="F530" s="35">
        <v>503128.35</v>
      </c>
      <c r="G530" s="35">
        <v>196490.44500000001</v>
      </c>
      <c r="H530" s="35">
        <v>65496.815000000002</v>
      </c>
      <c r="I530" s="34">
        <v>42308</v>
      </c>
      <c r="J530" s="35">
        <v>261987.26</v>
      </c>
      <c r="K530" s="34">
        <v>43278</v>
      </c>
      <c r="L530" s="40" t="s">
        <v>14</v>
      </c>
    </row>
    <row r="531" spans="1:12" s="24" customFormat="1" ht="45" customHeight="1" x14ac:dyDescent="0.25">
      <c r="A531" s="38" t="s">
        <v>597</v>
      </c>
      <c r="B531" s="38" t="s">
        <v>598</v>
      </c>
      <c r="C531" s="33" t="s">
        <v>429</v>
      </c>
      <c r="D531" s="38" t="s">
        <v>584</v>
      </c>
      <c r="E531" s="34">
        <v>41541</v>
      </c>
      <c r="F531" s="35">
        <v>334012.38</v>
      </c>
      <c r="G531" s="35">
        <v>150305.57</v>
      </c>
      <c r="H531" s="35">
        <v>50101.86</v>
      </c>
      <c r="I531" s="34">
        <v>41936</v>
      </c>
      <c r="J531" s="35">
        <v>193401.31</v>
      </c>
      <c r="K531" s="34">
        <v>42082</v>
      </c>
      <c r="L531" s="40" t="s">
        <v>14</v>
      </c>
    </row>
    <row r="532" spans="1:12" s="24" customFormat="1" ht="105" customHeight="1" x14ac:dyDescent="0.25">
      <c r="A532" s="38" t="s">
        <v>793</v>
      </c>
      <c r="B532" s="38" t="s">
        <v>794</v>
      </c>
      <c r="C532" s="33" t="s">
        <v>429</v>
      </c>
      <c r="D532" s="38" t="s">
        <v>745</v>
      </c>
      <c r="E532" s="34">
        <v>41960</v>
      </c>
      <c r="F532" s="35">
        <v>372144.3</v>
      </c>
      <c r="G532" s="35">
        <v>167464.93</v>
      </c>
      <c r="H532" s="35">
        <v>55821.65</v>
      </c>
      <c r="I532" s="34">
        <v>42247</v>
      </c>
      <c r="J532" s="35">
        <v>216061.89</v>
      </c>
      <c r="K532" s="34">
        <v>42320</v>
      </c>
      <c r="L532" s="40" t="s">
        <v>14</v>
      </c>
    </row>
    <row r="533" spans="1:12" s="24" customFormat="1" ht="75" customHeight="1" x14ac:dyDescent="0.25">
      <c r="A533" s="38" t="s">
        <v>608</v>
      </c>
      <c r="B533" s="38" t="s">
        <v>609</v>
      </c>
      <c r="C533" s="33" t="s">
        <v>429</v>
      </c>
      <c r="D533" s="38" t="s">
        <v>584</v>
      </c>
      <c r="E533" s="34">
        <v>41598</v>
      </c>
      <c r="F533" s="35">
        <v>65496</v>
      </c>
      <c r="G533" s="35">
        <v>49122</v>
      </c>
      <c r="H533" s="35">
        <v>16374</v>
      </c>
      <c r="I533" s="34">
        <v>42247</v>
      </c>
      <c r="J533" s="35">
        <v>64283.33</v>
      </c>
      <c r="K533" s="34">
        <v>42317</v>
      </c>
      <c r="L533" s="40" t="s">
        <v>14</v>
      </c>
    </row>
    <row r="534" spans="1:12" s="24" customFormat="1" ht="30" customHeight="1" x14ac:dyDescent="0.25">
      <c r="A534" s="38" t="s">
        <v>650</v>
      </c>
      <c r="B534" s="38" t="s">
        <v>651</v>
      </c>
      <c r="C534" s="33" t="s">
        <v>429</v>
      </c>
      <c r="D534" s="38" t="s">
        <v>649</v>
      </c>
      <c r="E534" s="34">
        <v>41522</v>
      </c>
      <c r="F534" s="35"/>
      <c r="G534" s="35">
        <v>0</v>
      </c>
      <c r="H534" s="35">
        <v>0</v>
      </c>
      <c r="I534" s="34">
        <v>41734</v>
      </c>
      <c r="J534" s="35">
        <v>0</v>
      </c>
      <c r="K534" s="34"/>
      <c r="L534" s="40" t="s">
        <v>152</v>
      </c>
    </row>
    <row r="535" spans="1:12" s="24" customFormat="1" ht="45" customHeight="1" x14ac:dyDescent="0.25">
      <c r="A535" s="38" t="s">
        <v>576</v>
      </c>
      <c r="B535" s="38" t="s">
        <v>577</v>
      </c>
      <c r="C535" s="33" t="s">
        <v>429</v>
      </c>
      <c r="D535" s="38" t="s">
        <v>518</v>
      </c>
      <c r="E535" s="34">
        <v>41960</v>
      </c>
      <c r="F535" s="35">
        <v>87803.77</v>
      </c>
      <c r="G535" s="35">
        <v>39511.69</v>
      </c>
      <c r="H535" s="35">
        <v>13170.57</v>
      </c>
      <c r="I535" s="34">
        <v>42202</v>
      </c>
      <c r="J535" s="35">
        <v>48113.75</v>
      </c>
      <c r="K535" s="34">
        <v>42334</v>
      </c>
      <c r="L535" s="40" t="s">
        <v>14</v>
      </c>
    </row>
    <row r="536" spans="1:12" s="24" customFormat="1" ht="45" customHeight="1" x14ac:dyDescent="0.25">
      <c r="A536" s="38" t="s">
        <v>465</v>
      </c>
      <c r="B536" s="38" t="s">
        <v>466</v>
      </c>
      <c r="C536" s="33" t="s">
        <v>429</v>
      </c>
      <c r="D536" s="38" t="s">
        <v>430</v>
      </c>
      <c r="E536" s="34">
        <v>41808</v>
      </c>
      <c r="F536" s="35">
        <v>172364.56</v>
      </c>
      <c r="G536" s="35">
        <v>77564.05</v>
      </c>
      <c r="H536" s="35">
        <v>25854.69</v>
      </c>
      <c r="I536" s="34">
        <v>41936</v>
      </c>
      <c r="J536" s="35">
        <v>103418.74</v>
      </c>
      <c r="K536" s="34">
        <v>41943</v>
      </c>
      <c r="L536" s="40" t="s">
        <v>14</v>
      </c>
    </row>
    <row r="537" spans="1:12" s="24" customFormat="1" ht="105" customHeight="1" x14ac:dyDescent="0.25">
      <c r="A537" s="38" t="s">
        <v>630</v>
      </c>
      <c r="B537" s="38" t="s">
        <v>631</v>
      </c>
      <c r="C537" s="33" t="s">
        <v>429</v>
      </c>
      <c r="D537" s="38" t="s">
        <v>584</v>
      </c>
      <c r="E537" s="34">
        <v>41849</v>
      </c>
      <c r="F537" s="35">
        <v>53592</v>
      </c>
      <c r="G537" s="35">
        <v>40194</v>
      </c>
      <c r="H537" s="35">
        <v>13398</v>
      </c>
      <c r="I537" s="34">
        <v>42247</v>
      </c>
      <c r="J537" s="35">
        <v>53536.81</v>
      </c>
      <c r="K537" s="34">
        <v>42317</v>
      </c>
      <c r="L537" s="40" t="s">
        <v>14</v>
      </c>
    </row>
    <row r="538" spans="1:12" s="24" customFormat="1" ht="60" customHeight="1" x14ac:dyDescent="0.25">
      <c r="A538" s="38" t="s">
        <v>547</v>
      </c>
      <c r="B538" s="38" t="s">
        <v>548</v>
      </c>
      <c r="C538" s="33" t="s">
        <v>429</v>
      </c>
      <c r="D538" s="38" t="s">
        <v>518</v>
      </c>
      <c r="E538" s="34">
        <v>41926</v>
      </c>
      <c r="F538" s="35">
        <v>7150</v>
      </c>
      <c r="G538" s="35">
        <v>3217.5</v>
      </c>
      <c r="H538" s="35">
        <v>1072.5</v>
      </c>
      <c r="I538" s="34">
        <v>42018</v>
      </c>
      <c r="J538" s="35">
        <v>4290</v>
      </c>
      <c r="K538" s="34">
        <v>42040</v>
      </c>
      <c r="L538" s="40" t="s">
        <v>14</v>
      </c>
    </row>
    <row r="539" spans="1:12" s="24" customFormat="1" ht="135" customHeight="1" x14ac:dyDescent="0.25">
      <c r="A539" s="38" t="s">
        <v>1005</v>
      </c>
      <c r="B539" s="38" t="s">
        <v>769</v>
      </c>
      <c r="C539" s="33" t="s">
        <v>429</v>
      </c>
      <c r="D539" s="38" t="s">
        <v>745</v>
      </c>
      <c r="E539" s="34">
        <v>41894</v>
      </c>
      <c r="F539" s="35">
        <v>70675.600000000006</v>
      </c>
      <c r="G539" s="35">
        <v>31804.02</v>
      </c>
      <c r="H539" s="35">
        <v>10601.34</v>
      </c>
      <c r="I539" s="34">
        <v>42047</v>
      </c>
      <c r="J539" s="35">
        <v>42105.36</v>
      </c>
      <c r="K539" s="34">
        <v>42111</v>
      </c>
      <c r="L539" s="40" t="s">
        <v>14</v>
      </c>
    </row>
    <row r="540" spans="1:12" s="24" customFormat="1" ht="180" customHeight="1" x14ac:dyDescent="0.25">
      <c r="A540" s="38" t="s">
        <v>689</v>
      </c>
      <c r="B540" s="38" t="s">
        <v>690</v>
      </c>
      <c r="C540" s="33" t="s">
        <v>429</v>
      </c>
      <c r="D540" s="38" t="s">
        <v>649</v>
      </c>
      <c r="E540" s="34">
        <v>41960</v>
      </c>
      <c r="F540" s="35"/>
      <c r="G540" s="35">
        <v>0</v>
      </c>
      <c r="H540" s="35">
        <v>0</v>
      </c>
      <c r="I540" s="34">
        <v>42202</v>
      </c>
      <c r="J540" s="35">
        <v>0</v>
      </c>
      <c r="K540" s="34"/>
      <c r="L540" s="40" t="s">
        <v>152</v>
      </c>
    </row>
    <row r="541" spans="1:12" s="24" customFormat="1" ht="135" customHeight="1" x14ac:dyDescent="0.25">
      <c r="A541" s="38" t="s">
        <v>578</v>
      </c>
      <c r="B541" s="38" t="s">
        <v>579</v>
      </c>
      <c r="C541" s="33" t="s">
        <v>429</v>
      </c>
      <c r="D541" s="38" t="s">
        <v>518</v>
      </c>
      <c r="E541" s="34">
        <v>41960</v>
      </c>
      <c r="F541" s="35">
        <v>70259</v>
      </c>
      <c r="G541" s="35">
        <v>31616.550000000003</v>
      </c>
      <c r="H541" s="35">
        <v>10538.85</v>
      </c>
      <c r="I541" s="34">
        <v>42202</v>
      </c>
      <c r="J541" s="35">
        <v>13646.4</v>
      </c>
      <c r="K541" s="34">
        <v>42453</v>
      </c>
      <c r="L541" s="40" t="s">
        <v>14</v>
      </c>
    </row>
    <row r="542" spans="1:12" s="24" customFormat="1" ht="150" customHeight="1" x14ac:dyDescent="0.25">
      <c r="A542" s="38" t="s">
        <v>801</v>
      </c>
      <c r="B542" s="38" t="s">
        <v>802</v>
      </c>
      <c r="C542" s="33" t="s">
        <v>429</v>
      </c>
      <c r="D542" s="38" t="s">
        <v>745</v>
      </c>
      <c r="E542" s="34">
        <v>41960</v>
      </c>
      <c r="F542" s="35"/>
      <c r="G542" s="35">
        <v>0</v>
      </c>
      <c r="H542" s="35">
        <v>0</v>
      </c>
      <c r="I542" s="34">
        <v>42233</v>
      </c>
      <c r="J542" s="35">
        <v>0</v>
      </c>
      <c r="K542" s="34"/>
      <c r="L542" s="40" t="s">
        <v>152</v>
      </c>
    </row>
    <row r="543" spans="1:12" s="24" customFormat="1" ht="135" customHeight="1" x14ac:dyDescent="0.25">
      <c r="A543" s="38" t="s">
        <v>1006</v>
      </c>
      <c r="B543" s="38" t="s">
        <v>557</v>
      </c>
      <c r="C543" s="33" t="s">
        <v>429</v>
      </c>
      <c r="D543" s="38" t="s">
        <v>518</v>
      </c>
      <c r="E543" s="34">
        <v>41960</v>
      </c>
      <c r="F543" s="35">
        <v>114352.97</v>
      </c>
      <c r="G543" s="35">
        <v>51458.83</v>
      </c>
      <c r="H543" s="35">
        <v>17152.95</v>
      </c>
      <c r="I543" s="34">
        <v>42141</v>
      </c>
      <c r="J543" s="35">
        <v>65543.149999999994</v>
      </c>
      <c r="K543" s="34">
        <v>42286</v>
      </c>
      <c r="L543" s="40" t="s">
        <v>14</v>
      </c>
    </row>
    <row r="544" spans="1:12" s="24" customFormat="1" ht="150" customHeight="1" x14ac:dyDescent="0.25">
      <c r="A544" s="38" t="s">
        <v>555</v>
      </c>
      <c r="B544" s="38" t="s">
        <v>556</v>
      </c>
      <c r="C544" s="33" t="s">
        <v>429</v>
      </c>
      <c r="D544" s="38" t="s">
        <v>518</v>
      </c>
      <c r="E544" s="34">
        <v>41960</v>
      </c>
      <c r="F544" s="35"/>
      <c r="G544" s="35">
        <v>0</v>
      </c>
      <c r="H544" s="35">
        <v>0</v>
      </c>
      <c r="I544" s="34">
        <v>42233</v>
      </c>
      <c r="J544" s="35">
        <v>0</v>
      </c>
      <c r="K544" s="34"/>
      <c r="L544" s="40" t="s">
        <v>152</v>
      </c>
    </row>
    <row r="545" spans="1:12" s="24" customFormat="1" ht="60" customHeight="1" x14ac:dyDescent="0.25">
      <c r="A545" s="38" t="s">
        <v>1062</v>
      </c>
      <c r="B545" s="38" t="s">
        <v>1064</v>
      </c>
      <c r="C545" s="33" t="s">
        <v>804</v>
      </c>
      <c r="D545" s="38" t="s">
        <v>189</v>
      </c>
      <c r="E545" s="34">
        <v>40049</v>
      </c>
      <c r="F545" s="35">
        <v>9100</v>
      </c>
      <c r="G545" s="35">
        <v>6825</v>
      </c>
      <c r="H545" s="35">
        <v>2275</v>
      </c>
      <c r="I545" s="34">
        <v>40198</v>
      </c>
      <c r="J545" s="35">
        <v>8645</v>
      </c>
      <c r="K545" s="34">
        <v>40225</v>
      </c>
      <c r="L545" s="40" t="s">
        <v>14</v>
      </c>
    </row>
    <row r="546" spans="1:12" s="24" customFormat="1" ht="60" customHeight="1" x14ac:dyDescent="0.25">
      <c r="A546" s="38" t="s">
        <v>1062</v>
      </c>
      <c r="B546" s="38" t="s">
        <v>1065</v>
      </c>
      <c r="C546" s="33" t="s">
        <v>804</v>
      </c>
      <c r="D546" s="38" t="s">
        <v>189</v>
      </c>
      <c r="E546" s="34">
        <v>40000</v>
      </c>
      <c r="F546" s="35">
        <v>24683.5</v>
      </c>
      <c r="G546" s="35">
        <v>18512.62</v>
      </c>
      <c r="H546" s="35">
        <v>6170.88</v>
      </c>
      <c r="I546" s="34">
        <v>40086</v>
      </c>
      <c r="J546" s="35">
        <v>23332.880000000001</v>
      </c>
      <c r="K546" s="34">
        <v>40134</v>
      </c>
      <c r="L546" s="40" t="s">
        <v>14</v>
      </c>
    </row>
    <row r="547" spans="1:12" s="24" customFormat="1" ht="90" customHeight="1" x14ac:dyDescent="0.25">
      <c r="A547" s="38" t="s">
        <v>803</v>
      </c>
      <c r="B547" s="38" t="s">
        <v>1066</v>
      </c>
      <c r="C547" s="33" t="s">
        <v>804</v>
      </c>
      <c r="D547" s="38" t="s">
        <v>189</v>
      </c>
      <c r="E547" s="34">
        <v>40045</v>
      </c>
      <c r="F547" s="39">
        <v>0</v>
      </c>
      <c r="G547" s="39">
        <v>0</v>
      </c>
      <c r="H547" s="39">
        <v>0</v>
      </c>
      <c r="I547" s="34">
        <v>40543</v>
      </c>
      <c r="J547" s="35">
        <v>0</v>
      </c>
      <c r="K547" s="34"/>
      <c r="L547" s="36" t="s">
        <v>152</v>
      </c>
    </row>
    <row r="548" spans="1:12" s="24" customFormat="1" ht="45" customHeight="1" x14ac:dyDescent="0.25">
      <c r="A548" s="38" t="s">
        <v>803</v>
      </c>
      <c r="B548" s="38" t="s">
        <v>1067</v>
      </c>
      <c r="C548" s="33" t="s">
        <v>804</v>
      </c>
      <c r="D548" s="38" t="s">
        <v>189</v>
      </c>
      <c r="E548" s="34">
        <v>40014</v>
      </c>
      <c r="F548" s="39">
        <v>0</v>
      </c>
      <c r="G548" s="39">
        <v>0</v>
      </c>
      <c r="H548" s="39">
        <v>0</v>
      </c>
      <c r="I548" s="34">
        <v>40543</v>
      </c>
      <c r="J548" s="35">
        <v>0</v>
      </c>
      <c r="K548" s="34"/>
      <c r="L548" s="36" t="s">
        <v>152</v>
      </c>
    </row>
    <row r="549" spans="1:12" s="24" customFormat="1" ht="105" x14ac:dyDescent="0.25">
      <c r="A549" s="38" t="s">
        <v>803</v>
      </c>
      <c r="B549" s="38" t="s">
        <v>1123</v>
      </c>
      <c r="C549" s="33" t="s">
        <v>804</v>
      </c>
      <c r="D549" s="38" t="s">
        <v>189</v>
      </c>
      <c r="E549" s="34">
        <v>40044</v>
      </c>
      <c r="F549" s="39">
        <v>0</v>
      </c>
      <c r="G549" s="39">
        <v>0</v>
      </c>
      <c r="H549" s="39">
        <v>0</v>
      </c>
      <c r="I549" s="34">
        <v>40543</v>
      </c>
      <c r="J549" s="35">
        <v>0</v>
      </c>
      <c r="K549" s="34"/>
      <c r="L549" s="36" t="s">
        <v>152</v>
      </c>
    </row>
    <row r="550" spans="1:12" s="24" customFormat="1" ht="90" customHeight="1" x14ac:dyDescent="0.25">
      <c r="A550" s="38" t="s">
        <v>803</v>
      </c>
      <c r="B550" s="38" t="s">
        <v>1068</v>
      </c>
      <c r="C550" s="33" t="s">
        <v>804</v>
      </c>
      <c r="D550" s="38" t="s">
        <v>189</v>
      </c>
      <c r="E550" s="34">
        <v>40085</v>
      </c>
      <c r="F550" s="35">
        <v>4994.75</v>
      </c>
      <c r="G550" s="35">
        <v>3746.06</v>
      </c>
      <c r="H550" s="35">
        <v>1248.69</v>
      </c>
      <c r="I550" s="34">
        <v>40198</v>
      </c>
      <c r="J550" s="35">
        <v>4962.96</v>
      </c>
      <c r="K550" s="34">
        <v>40197</v>
      </c>
      <c r="L550" s="40" t="s">
        <v>14</v>
      </c>
    </row>
    <row r="551" spans="1:12" s="24" customFormat="1" ht="30" customHeight="1" x14ac:dyDescent="0.25">
      <c r="A551" s="38" t="s">
        <v>803</v>
      </c>
      <c r="B551" s="38" t="s">
        <v>1069</v>
      </c>
      <c r="C551" s="33" t="s">
        <v>804</v>
      </c>
      <c r="D551" s="38" t="s">
        <v>189</v>
      </c>
      <c r="E551" s="34">
        <v>40484</v>
      </c>
      <c r="F551" s="39">
        <v>95000</v>
      </c>
      <c r="G551" s="39">
        <v>71250</v>
      </c>
      <c r="H551" s="39">
        <v>23750</v>
      </c>
      <c r="I551" s="34">
        <v>40756</v>
      </c>
      <c r="J551" s="35">
        <v>95000</v>
      </c>
      <c r="K551" s="34">
        <v>40772</v>
      </c>
      <c r="L551" s="36" t="s">
        <v>14</v>
      </c>
    </row>
    <row r="552" spans="1:12" s="24" customFormat="1" ht="105" customHeight="1" x14ac:dyDescent="0.25">
      <c r="A552" s="38" t="s">
        <v>803</v>
      </c>
      <c r="B552" s="38" t="s">
        <v>1070</v>
      </c>
      <c r="C552" s="33" t="s">
        <v>804</v>
      </c>
      <c r="D552" s="38" t="s">
        <v>189</v>
      </c>
      <c r="E552" s="34">
        <v>40045</v>
      </c>
      <c r="F552" s="39">
        <v>0</v>
      </c>
      <c r="G552" s="39">
        <v>0</v>
      </c>
      <c r="H552" s="39">
        <v>0</v>
      </c>
      <c r="I552" s="34">
        <v>40543</v>
      </c>
      <c r="J552" s="35">
        <v>0</v>
      </c>
      <c r="K552" s="34"/>
      <c r="L552" s="36" t="s">
        <v>152</v>
      </c>
    </row>
    <row r="553" spans="1:12" s="24" customFormat="1" ht="105" customHeight="1" x14ac:dyDescent="0.25">
      <c r="A553" s="38" t="s">
        <v>803</v>
      </c>
      <c r="B553" s="38" t="s">
        <v>1071</v>
      </c>
      <c r="C553" s="33" t="s">
        <v>804</v>
      </c>
      <c r="D553" s="38" t="s">
        <v>189</v>
      </c>
      <c r="E553" s="34">
        <v>40515</v>
      </c>
      <c r="F553" s="39">
        <v>96150</v>
      </c>
      <c r="G553" s="39">
        <v>72112.5</v>
      </c>
      <c r="H553" s="39">
        <v>24037.5</v>
      </c>
      <c r="I553" s="34">
        <v>40634</v>
      </c>
      <c r="J553" s="35">
        <v>96150</v>
      </c>
      <c r="K553" s="34">
        <v>40651</v>
      </c>
      <c r="L553" s="36" t="s">
        <v>14</v>
      </c>
    </row>
    <row r="554" spans="1:12" s="24" customFormat="1" ht="105" customHeight="1" x14ac:dyDescent="0.25">
      <c r="A554" s="38" t="s">
        <v>803</v>
      </c>
      <c r="B554" s="38" t="s">
        <v>1072</v>
      </c>
      <c r="C554" s="33" t="s">
        <v>804</v>
      </c>
      <c r="D554" s="38" t="s">
        <v>189</v>
      </c>
      <c r="E554" s="34">
        <v>40396</v>
      </c>
      <c r="F554" s="35">
        <v>122557.83</v>
      </c>
      <c r="G554" s="35">
        <v>91918.37</v>
      </c>
      <c r="H554" s="35">
        <v>30639.46</v>
      </c>
      <c r="I554" s="34">
        <v>40513</v>
      </c>
      <c r="J554" s="35">
        <v>122557.82</v>
      </c>
      <c r="K554" s="34">
        <v>40514</v>
      </c>
      <c r="L554" s="40" t="s">
        <v>14</v>
      </c>
    </row>
    <row r="555" spans="1:12" s="24" customFormat="1" ht="45" customHeight="1" x14ac:dyDescent="0.25">
      <c r="A555" s="38" t="s">
        <v>803</v>
      </c>
      <c r="B555" s="38" t="s">
        <v>1073</v>
      </c>
      <c r="C555" s="33" t="s">
        <v>804</v>
      </c>
      <c r="D555" s="38" t="s">
        <v>189</v>
      </c>
      <c r="E555" s="34">
        <v>40630</v>
      </c>
      <c r="F555" s="35">
        <v>0</v>
      </c>
      <c r="G555" s="35">
        <v>0</v>
      </c>
      <c r="H555" s="35">
        <v>0</v>
      </c>
      <c r="I555" s="34">
        <v>41639</v>
      </c>
      <c r="J555" s="35">
        <v>0</v>
      </c>
      <c r="K555" s="34"/>
      <c r="L555" s="40" t="s">
        <v>152</v>
      </c>
    </row>
    <row r="556" spans="1:12" s="24" customFormat="1" ht="105" customHeight="1" x14ac:dyDescent="0.25">
      <c r="A556" s="38" t="s">
        <v>803</v>
      </c>
      <c r="B556" s="38" t="s">
        <v>1074</v>
      </c>
      <c r="C556" s="33" t="s">
        <v>804</v>
      </c>
      <c r="D556" s="38" t="s">
        <v>189</v>
      </c>
      <c r="E556" s="34">
        <v>40532</v>
      </c>
      <c r="F556" s="39">
        <v>105522.32</v>
      </c>
      <c r="G556" s="39">
        <v>79141.740000000005</v>
      </c>
      <c r="H556" s="39">
        <v>26380.58</v>
      </c>
      <c r="I556" s="34">
        <v>40544</v>
      </c>
      <c r="J556" s="35">
        <v>103175.59999999999</v>
      </c>
      <c r="K556" s="34">
        <v>40563</v>
      </c>
      <c r="L556" s="36" t="s">
        <v>14</v>
      </c>
    </row>
    <row r="557" spans="1:12" s="24" customFormat="1" ht="105" customHeight="1" x14ac:dyDescent="0.25">
      <c r="A557" s="38" t="s">
        <v>803</v>
      </c>
      <c r="B557" s="38" t="s">
        <v>1075</v>
      </c>
      <c r="C557" s="33" t="s">
        <v>804</v>
      </c>
      <c r="D557" s="38" t="s">
        <v>189</v>
      </c>
      <c r="E557" s="34">
        <v>40781</v>
      </c>
      <c r="F557" s="35">
        <v>91483.02</v>
      </c>
      <c r="G557" s="35">
        <v>68612.260000000009</v>
      </c>
      <c r="H557" s="35">
        <v>22870.76</v>
      </c>
      <c r="I557" s="34">
        <v>40848</v>
      </c>
      <c r="J557" s="35">
        <v>89314.02</v>
      </c>
      <c r="K557" s="34">
        <v>40871</v>
      </c>
      <c r="L557" s="40" t="s">
        <v>14</v>
      </c>
    </row>
    <row r="558" spans="1:12" s="24" customFormat="1" ht="90" customHeight="1" x14ac:dyDescent="0.25">
      <c r="A558" s="38" t="s">
        <v>803</v>
      </c>
      <c r="B558" s="38" t="s">
        <v>1076</v>
      </c>
      <c r="C558" s="33" t="s">
        <v>804</v>
      </c>
      <c r="D558" s="38" t="s">
        <v>189</v>
      </c>
      <c r="E558" s="34">
        <v>40883</v>
      </c>
      <c r="F558" s="35">
        <v>228279.24</v>
      </c>
      <c r="G558" s="35">
        <v>171209.43</v>
      </c>
      <c r="H558" s="35">
        <v>57069.81</v>
      </c>
      <c r="I558" s="34">
        <v>40940</v>
      </c>
      <c r="J558" s="35">
        <v>223884.6</v>
      </c>
      <c r="K558" s="34">
        <v>40942</v>
      </c>
      <c r="L558" s="40" t="s">
        <v>14</v>
      </c>
    </row>
    <row r="559" spans="1:12" s="24" customFormat="1" ht="75" customHeight="1" x14ac:dyDescent="0.25">
      <c r="A559" s="38" t="s">
        <v>803</v>
      </c>
      <c r="B559" s="38" t="s">
        <v>808</v>
      </c>
      <c r="C559" s="33" t="s">
        <v>804</v>
      </c>
      <c r="D559" s="38" t="s">
        <v>189</v>
      </c>
      <c r="E559" s="34">
        <v>41044</v>
      </c>
      <c r="F559" s="35">
        <v>0</v>
      </c>
      <c r="G559" s="35">
        <v>0</v>
      </c>
      <c r="H559" s="35">
        <v>0</v>
      </c>
      <c r="I559" s="34">
        <v>41639</v>
      </c>
      <c r="J559" s="35">
        <v>0</v>
      </c>
      <c r="K559" s="34"/>
      <c r="L559" s="40" t="s">
        <v>152</v>
      </c>
    </row>
    <row r="560" spans="1:12" s="24" customFormat="1" ht="75" customHeight="1" x14ac:dyDescent="0.25">
      <c r="A560" s="38" t="s">
        <v>803</v>
      </c>
      <c r="B560" s="38" t="s">
        <v>811</v>
      </c>
      <c r="C560" s="33" t="s">
        <v>804</v>
      </c>
      <c r="D560" s="38" t="s">
        <v>189</v>
      </c>
      <c r="E560" s="34">
        <v>41026</v>
      </c>
      <c r="F560" s="35">
        <v>60000</v>
      </c>
      <c r="G560" s="35">
        <v>45000</v>
      </c>
      <c r="H560" s="35">
        <v>15000</v>
      </c>
      <c r="I560" s="34">
        <v>41639</v>
      </c>
      <c r="J560" s="35">
        <v>28107.79</v>
      </c>
      <c r="K560" s="34">
        <v>41446</v>
      </c>
      <c r="L560" s="40" t="s">
        <v>14</v>
      </c>
    </row>
    <row r="561" spans="1:12" s="24" customFormat="1" ht="90" customHeight="1" x14ac:dyDescent="0.25">
      <c r="A561" s="38" t="s">
        <v>803</v>
      </c>
      <c r="B561" s="38" t="s">
        <v>809</v>
      </c>
      <c r="C561" s="33" t="s">
        <v>804</v>
      </c>
      <c r="D561" s="38" t="s">
        <v>189</v>
      </c>
      <c r="E561" s="34">
        <v>41043</v>
      </c>
      <c r="F561" s="35">
        <v>0</v>
      </c>
      <c r="G561" s="35">
        <v>0</v>
      </c>
      <c r="H561" s="35">
        <v>0</v>
      </c>
      <c r="I561" s="34">
        <v>41639</v>
      </c>
      <c r="J561" s="35">
        <v>0</v>
      </c>
      <c r="K561" s="34"/>
      <c r="L561" s="40" t="s">
        <v>152</v>
      </c>
    </row>
    <row r="562" spans="1:12" s="24" customFormat="1" ht="90" customHeight="1" x14ac:dyDescent="0.25">
      <c r="A562" s="38" t="s">
        <v>803</v>
      </c>
      <c r="B562" s="38" t="s">
        <v>1077</v>
      </c>
      <c r="C562" s="33" t="s">
        <v>804</v>
      </c>
      <c r="D562" s="38" t="s">
        <v>189</v>
      </c>
      <c r="E562" s="34">
        <v>41044</v>
      </c>
      <c r="F562" s="35">
        <v>0</v>
      </c>
      <c r="G562" s="35">
        <v>0</v>
      </c>
      <c r="H562" s="35">
        <v>0</v>
      </c>
      <c r="I562" s="34">
        <v>41639</v>
      </c>
      <c r="J562" s="35">
        <v>0</v>
      </c>
      <c r="K562" s="34"/>
      <c r="L562" s="40" t="s">
        <v>152</v>
      </c>
    </row>
    <row r="563" spans="1:12" s="24" customFormat="1" ht="75" customHeight="1" x14ac:dyDescent="0.25">
      <c r="A563" s="38" t="s">
        <v>803</v>
      </c>
      <c r="B563" s="38" t="s">
        <v>812</v>
      </c>
      <c r="C563" s="33" t="s">
        <v>804</v>
      </c>
      <c r="D563" s="38" t="s">
        <v>189</v>
      </c>
      <c r="E563" s="34">
        <v>41036</v>
      </c>
      <c r="F563" s="35">
        <v>15000</v>
      </c>
      <c r="G563" s="35">
        <v>11250</v>
      </c>
      <c r="H563" s="35">
        <v>3750</v>
      </c>
      <c r="I563" s="34">
        <v>41639</v>
      </c>
      <c r="J563" s="35">
        <v>12175.02</v>
      </c>
      <c r="K563" s="34">
        <v>41708</v>
      </c>
      <c r="L563" s="40" t="s">
        <v>14</v>
      </c>
    </row>
    <row r="564" spans="1:12" s="24" customFormat="1" ht="90" customHeight="1" x14ac:dyDescent="0.25">
      <c r="A564" s="38" t="s">
        <v>803</v>
      </c>
      <c r="B564" s="38" t="s">
        <v>810</v>
      </c>
      <c r="C564" s="33" t="s">
        <v>804</v>
      </c>
      <c r="D564" s="38" t="s">
        <v>189</v>
      </c>
      <c r="E564" s="34">
        <v>41043</v>
      </c>
      <c r="F564" s="35">
        <v>60000</v>
      </c>
      <c r="G564" s="35">
        <v>45000</v>
      </c>
      <c r="H564" s="35">
        <v>15000</v>
      </c>
      <c r="I564" s="34">
        <v>41639</v>
      </c>
      <c r="J564" s="35">
        <f>53406</f>
        <v>53406</v>
      </c>
      <c r="K564" s="34">
        <v>41495</v>
      </c>
      <c r="L564" s="40" t="s">
        <v>14</v>
      </c>
    </row>
    <row r="565" spans="1:12" s="23" customFormat="1" ht="60" customHeight="1" x14ac:dyDescent="0.25">
      <c r="A565" s="38" t="s">
        <v>803</v>
      </c>
      <c r="B565" s="38" t="s">
        <v>1078</v>
      </c>
      <c r="C565" s="33" t="s">
        <v>804</v>
      </c>
      <c r="D565" s="38" t="s">
        <v>189</v>
      </c>
      <c r="E565" s="34">
        <v>41044</v>
      </c>
      <c r="F565" s="35">
        <v>0</v>
      </c>
      <c r="G565" s="35">
        <v>0</v>
      </c>
      <c r="H565" s="35">
        <v>0</v>
      </c>
      <c r="I565" s="34">
        <v>41274</v>
      </c>
      <c r="J565" s="35">
        <v>0</v>
      </c>
      <c r="K565" s="34"/>
      <c r="L565" s="40" t="s">
        <v>152</v>
      </c>
    </row>
    <row r="566" spans="1:12" s="24" customFormat="1" ht="90" customHeight="1" x14ac:dyDescent="0.25">
      <c r="A566" s="38" t="s">
        <v>803</v>
      </c>
      <c r="B566" s="38" t="s">
        <v>813</v>
      </c>
      <c r="C566" s="33" t="s">
        <v>804</v>
      </c>
      <c r="D566" s="38" t="s">
        <v>189</v>
      </c>
      <c r="E566" s="34">
        <v>41050</v>
      </c>
      <c r="F566" s="35">
        <v>99068.52</v>
      </c>
      <c r="G566" s="35">
        <v>74301.39</v>
      </c>
      <c r="H566" s="35">
        <v>24767.13</v>
      </c>
      <c r="I566" s="34">
        <v>41091</v>
      </c>
      <c r="J566" s="35">
        <v>91068.97</v>
      </c>
      <c r="K566" s="34">
        <v>41106</v>
      </c>
      <c r="L566" s="40" t="s">
        <v>14</v>
      </c>
    </row>
    <row r="567" spans="1:12" s="24" customFormat="1" ht="30" customHeight="1" x14ac:dyDescent="0.25">
      <c r="A567" s="38" t="s">
        <v>803</v>
      </c>
      <c r="B567" s="38" t="s">
        <v>814</v>
      </c>
      <c r="C567" s="33" t="s">
        <v>804</v>
      </c>
      <c r="D567" s="38" t="s">
        <v>189</v>
      </c>
      <c r="E567" s="34">
        <v>41058</v>
      </c>
      <c r="F567" s="39">
        <v>30000</v>
      </c>
      <c r="G567" s="39">
        <v>22500</v>
      </c>
      <c r="H567" s="39">
        <v>7500</v>
      </c>
      <c r="I567" s="34">
        <v>41639</v>
      </c>
      <c r="J567" s="35">
        <v>13935.5</v>
      </c>
      <c r="K567" s="34">
        <v>41773</v>
      </c>
      <c r="L567" s="36" t="s">
        <v>14</v>
      </c>
    </row>
    <row r="568" spans="1:12" s="24" customFormat="1" ht="75" customHeight="1" x14ac:dyDescent="0.25">
      <c r="A568" s="38" t="s">
        <v>803</v>
      </c>
      <c r="B568" s="38" t="s">
        <v>1079</v>
      </c>
      <c r="C568" s="33" t="s">
        <v>804</v>
      </c>
      <c r="D568" s="38" t="s">
        <v>189</v>
      </c>
      <c r="E568" s="34">
        <v>41072</v>
      </c>
      <c r="F568" s="35">
        <v>0</v>
      </c>
      <c r="G568" s="35">
        <v>0</v>
      </c>
      <c r="H568" s="35">
        <v>0</v>
      </c>
      <c r="I568" s="34">
        <v>41274</v>
      </c>
      <c r="J568" s="35">
        <v>0</v>
      </c>
      <c r="K568" s="34"/>
      <c r="L568" s="40" t="s">
        <v>152</v>
      </c>
    </row>
    <row r="569" spans="1:12" s="24" customFormat="1" ht="75" customHeight="1" x14ac:dyDescent="0.25">
      <c r="A569" s="38" t="s">
        <v>803</v>
      </c>
      <c r="B569" s="38" t="s">
        <v>815</v>
      </c>
      <c r="C569" s="33" t="s">
        <v>804</v>
      </c>
      <c r="D569" s="38" t="s">
        <v>189</v>
      </c>
      <c r="E569" s="34">
        <v>41065</v>
      </c>
      <c r="F569" s="35">
        <v>15000</v>
      </c>
      <c r="G569" s="35">
        <v>11250</v>
      </c>
      <c r="H569" s="35">
        <v>3750</v>
      </c>
      <c r="I569" s="34">
        <v>41639</v>
      </c>
      <c r="J569" s="35">
        <v>1600</v>
      </c>
      <c r="K569" s="34">
        <v>41708</v>
      </c>
      <c r="L569" s="40" t="s">
        <v>14</v>
      </c>
    </row>
    <row r="570" spans="1:12" s="24" customFormat="1" ht="75" customHeight="1" x14ac:dyDescent="0.25">
      <c r="A570" s="38" t="s">
        <v>803</v>
      </c>
      <c r="B570" s="38" t="s">
        <v>816</v>
      </c>
      <c r="C570" s="33" t="s">
        <v>804</v>
      </c>
      <c r="D570" s="38" t="s">
        <v>189</v>
      </c>
      <c r="E570" s="34">
        <v>41075</v>
      </c>
      <c r="F570" s="35">
        <v>15000</v>
      </c>
      <c r="G570" s="35">
        <v>11250</v>
      </c>
      <c r="H570" s="35">
        <v>3750</v>
      </c>
      <c r="I570" s="34">
        <v>41639</v>
      </c>
      <c r="J570" s="35">
        <v>11000</v>
      </c>
      <c r="K570" s="34">
        <v>41629</v>
      </c>
      <c r="L570" s="40" t="s">
        <v>14</v>
      </c>
    </row>
    <row r="571" spans="1:12" s="24" customFormat="1" ht="60" customHeight="1" x14ac:dyDescent="0.25">
      <c r="A571" s="38" t="s">
        <v>803</v>
      </c>
      <c r="B571" s="38" t="s">
        <v>817</v>
      </c>
      <c r="C571" s="33" t="s">
        <v>804</v>
      </c>
      <c r="D571" s="38" t="s">
        <v>189</v>
      </c>
      <c r="E571" s="34">
        <v>41072</v>
      </c>
      <c r="F571" s="35">
        <v>0</v>
      </c>
      <c r="G571" s="35">
        <v>0</v>
      </c>
      <c r="H571" s="35">
        <v>0</v>
      </c>
      <c r="I571" s="34">
        <v>41274</v>
      </c>
      <c r="J571" s="35">
        <v>0</v>
      </c>
      <c r="K571" s="34"/>
      <c r="L571" s="40" t="s">
        <v>152</v>
      </c>
    </row>
    <row r="572" spans="1:12" s="24" customFormat="1" ht="45" customHeight="1" x14ac:dyDescent="0.25">
      <c r="A572" s="38" t="s">
        <v>803</v>
      </c>
      <c r="B572" s="38" t="s">
        <v>818</v>
      </c>
      <c r="C572" s="33" t="s">
        <v>804</v>
      </c>
      <c r="D572" s="38" t="s">
        <v>189</v>
      </c>
      <c r="E572" s="34">
        <v>41075</v>
      </c>
      <c r="F572" s="35">
        <v>0</v>
      </c>
      <c r="G572" s="35">
        <v>0</v>
      </c>
      <c r="H572" s="35">
        <v>0</v>
      </c>
      <c r="I572" s="34">
        <v>41274</v>
      </c>
      <c r="J572" s="35">
        <v>0</v>
      </c>
      <c r="K572" s="34"/>
      <c r="L572" s="40" t="s">
        <v>152</v>
      </c>
    </row>
    <row r="573" spans="1:12" s="24" customFormat="1" ht="75" customHeight="1" x14ac:dyDescent="0.25">
      <c r="A573" s="38" t="s">
        <v>803</v>
      </c>
      <c r="B573" s="38" t="s">
        <v>819</v>
      </c>
      <c r="C573" s="33" t="s">
        <v>804</v>
      </c>
      <c r="D573" s="38" t="s">
        <v>189</v>
      </c>
      <c r="E573" s="34">
        <v>41078</v>
      </c>
      <c r="F573" s="35">
        <v>0</v>
      </c>
      <c r="G573" s="35">
        <v>0</v>
      </c>
      <c r="H573" s="35">
        <v>0</v>
      </c>
      <c r="I573" s="34">
        <v>41639</v>
      </c>
      <c r="J573" s="35">
        <v>0</v>
      </c>
      <c r="K573" s="34"/>
      <c r="L573" s="40" t="s">
        <v>152</v>
      </c>
    </row>
    <row r="574" spans="1:12" s="24" customFormat="1" ht="90" customHeight="1" x14ac:dyDescent="0.25">
      <c r="A574" s="38" t="s">
        <v>803</v>
      </c>
      <c r="B574" s="38" t="s">
        <v>820</v>
      </c>
      <c r="C574" s="33" t="s">
        <v>804</v>
      </c>
      <c r="D574" s="38" t="s">
        <v>189</v>
      </c>
      <c r="E574" s="34">
        <v>41108</v>
      </c>
      <c r="F574" s="35">
        <v>0</v>
      </c>
      <c r="G574" s="35">
        <v>0</v>
      </c>
      <c r="H574" s="35">
        <v>0</v>
      </c>
      <c r="I574" s="34">
        <v>41274</v>
      </c>
      <c r="J574" s="35">
        <v>0</v>
      </c>
      <c r="K574" s="34"/>
      <c r="L574" s="40" t="s">
        <v>152</v>
      </c>
    </row>
    <row r="575" spans="1:12" s="24" customFormat="1" ht="105" customHeight="1" x14ac:dyDescent="0.25">
      <c r="A575" s="38" t="s">
        <v>803</v>
      </c>
      <c r="B575" s="38" t="s">
        <v>821</v>
      </c>
      <c r="C575" s="33" t="s">
        <v>804</v>
      </c>
      <c r="D575" s="38" t="s">
        <v>189</v>
      </c>
      <c r="E575" s="34">
        <v>41106</v>
      </c>
      <c r="F575" s="35">
        <v>135325.78</v>
      </c>
      <c r="G575" s="35">
        <v>101494.33</v>
      </c>
      <c r="H575" s="35">
        <v>33831.449999999997</v>
      </c>
      <c r="I575" s="34">
        <v>41153</v>
      </c>
      <c r="J575" s="35">
        <v>122835.42</v>
      </c>
      <c r="K575" s="34">
        <v>41165</v>
      </c>
      <c r="L575" s="40" t="s">
        <v>14</v>
      </c>
    </row>
    <row r="576" spans="1:12" s="24" customFormat="1" ht="75" customHeight="1" x14ac:dyDescent="0.25">
      <c r="A576" s="38" t="s">
        <v>803</v>
      </c>
      <c r="B576" s="38" t="s">
        <v>822</v>
      </c>
      <c r="C576" s="33" t="s">
        <v>804</v>
      </c>
      <c r="D576" s="38" t="s">
        <v>189</v>
      </c>
      <c r="E576" s="34">
        <v>41114</v>
      </c>
      <c r="F576" s="35">
        <v>148106.73000000001</v>
      </c>
      <c r="G576" s="35">
        <v>111080.05000000002</v>
      </c>
      <c r="H576" s="35">
        <v>37026.68</v>
      </c>
      <c r="I576" s="34">
        <v>41153</v>
      </c>
      <c r="J576" s="35">
        <v>118593.85</v>
      </c>
      <c r="K576" s="34">
        <v>41171</v>
      </c>
      <c r="L576" s="40" t="s">
        <v>14</v>
      </c>
    </row>
    <row r="577" spans="1:12" s="23" customFormat="1" ht="75" customHeight="1" x14ac:dyDescent="0.25">
      <c r="A577" s="38" t="s">
        <v>803</v>
      </c>
      <c r="B577" s="38" t="s">
        <v>823</v>
      </c>
      <c r="C577" s="33" t="s">
        <v>804</v>
      </c>
      <c r="D577" s="38" t="s">
        <v>189</v>
      </c>
      <c r="E577" s="34">
        <v>41187</v>
      </c>
      <c r="F577" s="35">
        <v>50000</v>
      </c>
      <c r="G577" s="35">
        <v>37500</v>
      </c>
      <c r="H577" s="35">
        <v>12500</v>
      </c>
      <c r="I577" s="34">
        <v>41639</v>
      </c>
      <c r="J577" s="35">
        <v>49680</v>
      </c>
      <c r="K577" s="34">
        <v>41708</v>
      </c>
      <c r="L577" s="40" t="s">
        <v>14</v>
      </c>
    </row>
    <row r="578" spans="1:12" s="23" customFormat="1" ht="75" customHeight="1" x14ac:dyDescent="0.25">
      <c r="A578" s="38" t="s">
        <v>803</v>
      </c>
      <c r="B578" s="38" t="s">
        <v>824</v>
      </c>
      <c r="C578" s="33" t="s">
        <v>804</v>
      </c>
      <c r="D578" s="38" t="s">
        <v>189</v>
      </c>
      <c r="E578" s="34">
        <v>41191</v>
      </c>
      <c r="F578" s="35">
        <v>185120.58</v>
      </c>
      <c r="G578" s="35">
        <v>138840.43</v>
      </c>
      <c r="H578" s="35">
        <v>46280.15</v>
      </c>
      <c r="I578" s="34">
        <v>41183</v>
      </c>
      <c r="J578" s="35">
        <v>165151.44</v>
      </c>
      <c r="K578" s="34">
        <v>41207</v>
      </c>
      <c r="L578" s="40" t="s">
        <v>14</v>
      </c>
    </row>
    <row r="579" spans="1:12" s="24" customFormat="1" ht="60" customHeight="1" x14ac:dyDescent="0.25">
      <c r="A579" s="38" t="s">
        <v>803</v>
      </c>
      <c r="B579" s="38" t="s">
        <v>825</v>
      </c>
      <c r="C579" s="33" t="s">
        <v>804</v>
      </c>
      <c r="D579" s="38" t="s">
        <v>189</v>
      </c>
      <c r="E579" s="34">
        <v>41213</v>
      </c>
      <c r="F579" s="35">
        <v>60000</v>
      </c>
      <c r="G579" s="35">
        <v>45000</v>
      </c>
      <c r="H579" s="35">
        <v>15000</v>
      </c>
      <c r="I579" s="34">
        <v>41639</v>
      </c>
      <c r="J579" s="35">
        <v>32336.67</v>
      </c>
      <c r="K579" s="34">
        <v>41708</v>
      </c>
      <c r="L579" s="40" t="s">
        <v>14</v>
      </c>
    </row>
    <row r="580" spans="1:12" s="24" customFormat="1" ht="105" customHeight="1" x14ac:dyDescent="0.25">
      <c r="A580" s="38" t="s">
        <v>803</v>
      </c>
      <c r="B580" s="38" t="s">
        <v>1080</v>
      </c>
      <c r="C580" s="33" t="s">
        <v>804</v>
      </c>
      <c r="D580" s="38" t="s">
        <v>189</v>
      </c>
      <c r="E580" s="34">
        <v>41222</v>
      </c>
      <c r="F580" s="35">
        <v>421000</v>
      </c>
      <c r="G580" s="35">
        <v>315750</v>
      </c>
      <c r="H580" s="35">
        <v>105250</v>
      </c>
      <c r="I580" s="34">
        <v>41912</v>
      </c>
      <c r="J580" s="35">
        <f>421000-14500-1500-1600</f>
        <v>403400</v>
      </c>
      <c r="K580" s="34">
        <v>42254</v>
      </c>
      <c r="L580" s="40" t="s">
        <v>14</v>
      </c>
    </row>
    <row r="581" spans="1:12" s="24" customFormat="1" ht="90" customHeight="1" x14ac:dyDescent="0.25">
      <c r="A581" s="38" t="s">
        <v>803</v>
      </c>
      <c r="B581" s="38" t="s">
        <v>826</v>
      </c>
      <c r="C581" s="33" t="s">
        <v>804</v>
      </c>
      <c r="D581" s="38" t="s">
        <v>189</v>
      </c>
      <c r="E581" s="34">
        <v>41219</v>
      </c>
      <c r="F581" s="35">
        <v>92394.3</v>
      </c>
      <c r="G581" s="35">
        <v>69295.72</v>
      </c>
      <c r="H581" s="35">
        <v>23098.58</v>
      </c>
      <c r="I581" s="34">
        <v>41639</v>
      </c>
      <c r="J581" s="35">
        <v>91406.57</v>
      </c>
      <c r="K581" s="34">
        <v>41313</v>
      </c>
      <c r="L581" s="40" t="s">
        <v>14</v>
      </c>
    </row>
    <row r="582" spans="1:12" s="24" customFormat="1" ht="60" customHeight="1" x14ac:dyDescent="0.25">
      <c r="A582" s="38" t="s">
        <v>803</v>
      </c>
      <c r="B582" s="38" t="s">
        <v>817</v>
      </c>
      <c r="C582" s="33" t="s">
        <v>804</v>
      </c>
      <c r="D582" s="38" t="s">
        <v>189</v>
      </c>
      <c r="E582" s="34">
        <v>41226</v>
      </c>
      <c r="F582" s="35">
        <v>0</v>
      </c>
      <c r="G582" s="35">
        <v>0</v>
      </c>
      <c r="H582" s="35">
        <v>0</v>
      </c>
      <c r="I582" s="34">
        <v>41639</v>
      </c>
      <c r="J582" s="35">
        <v>0</v>
      </c>
      <c r="K582" s="34"/>
      <c r="L582" s="40" t="s">
        <v>152</v>
      </c>
    </row>
    <row r="583" spans="1:12" s="24" customFormat="1" ht="60" customHeight="1" x14ac:dyDescent="0.25">
      <c r="A583" s="38" t="s">
        <v>803</v>
      </c>
      <c r="B583" s="38" t="s">
        <v>1081</v>
      </c>
      <c r="C583" s="33" t="s">
        <v>804</v>
      </c>
      <c r="D583" s="38" t="s">
        <v>189</v>
      </c>
      <c r="E583" s="34">
        <v>41222</v>
      </c>
      <c r="F583" s="35">
        <v>166000</v>
      </c>
      <c r="G583" s="35">
        <v>124500</v>
      </c>
      <c r="H583" s="35">
        <v>41500</v>
      </c>
      <c r="I583" s="34">
        <v>41467</v>
      </c>
      <c r="J583" s="35">
        <v>166000</v>
      </c>
      <c r="K583" s="34">
        <v>41513</v>
      </c>
      <c r="L583" s="40" t="s">
        <v>14</v>
      </c>
    </row>
    <row r="584" spans="1:12" s="23" customFormat="1" ht="45" customHeight="1" x14ac:dyDescent="0.25">
      <c r="A584" s="38" t="s">
        <v>803</v>
      </c>
      <c r="B584" s="38" t="s">
        <v>827</v>
      </c>
      <c r="C584" s="33" t="s">
        <v>804</v>
      </c>
      <c r="D584" s="38" t="s">
        <v>189</v>
      </c>
      <c r="E584" s="34">
        <v>41290</v>
      </c>
      <c r="F584" s="35">
        <v>300626.90000000002</v>
      </c>
      <c r="G584" s="35">
        <v>225470.17000000004</v>
      </c>
      <c r="H584" s="35">
        <v>75156.73</v>
      </c>
      <c r="I584" s="34">
        <v>41274</v>
      </c>
      <c r="J584" s="35">
        <v>270564.21000000002</v>
      </c>
      <c r="K584" s="34">
        <v>41614</v>
      </c>
      <c r="L584" s="40" t="s">
        <v>14</v>
      </c>
    </row>
    <row r="585" spans="1:12" s="24" customFormat="1" ht="75" customHeight="1" x14ac:dyDescent="0.25">
      <c r="A585" s="38" t="s">
        <v>803</v>
      </c>
      <c r="B585" s="38" t="s">
        <v>829</v>
      </c>
      <c r="C585" s="33" t="s">
        <v>804</v>
      </c>
      <c r="D585" s="38" t="s">
        <v>189</v>
      </c>
      <c r="E585" s="34">
        <v>41227</v>
      </c>
      <c r="F585" s="35">
        <v>18000</v>
      </c>
      <c r="G585" s="35">
        <v>13500</v>
      </c>
      <c r="H585" s="35">
        <v>4500</v>
      </c>
      <c r="I585" s="34">
        <v>41639</v>
      </c>
      <c r="J585" s="35">
        <v>15000</v>
      </c>
      <c r="K585" s="34">
        <v>41355</v>
      </c>
      <c r="L585" s="40" t="s">
        <v>14</v>
      </c>
    </row>
    <row r="586" spans="1:12" s="26" customFormat="1" ht="45" customHeight="1" x14ac:dyDescent="0.25">
      <c r="A586" s="38" t="s">
        <v>803</v>
      </c>
      <c r="B586" s="38" t="s">
        <v>828</v>
      </c>
      <c r="C586" s="33" t="s">
        <v>804</v>
      </c>
      <c r="D586" s="38" t="s">
        <v>189</v>
      </c>
      <c r="E586" s="34">
        <v>41225</v>
      </c>
      <c r="F586" s="35">
        <v>23800</v>
      </c>
      <c r="G586" s="35">
        <v>17850</v>
      </c>
      <c r="H586" s="35">
        <v>5950</v>
      </c>
      <c r="I586" s="34">
        <v>41639</v>
      </c>
      <c r="J586" s="35">
        <v>16100</v>
      </c>
      <c r="K586" s="34">
        <v>41325</v>
      </c>
      <c r="L586" s="40" t="s">
        <v>14</v>
      </c>
    </row>
    <row r="587" spans="1:12" s="23" customFormat="1" ht="90" customHeight="1" x14ac:dyDescent="0.25">
      <c r="A587" s="38" t="s">
        <v>803</v>
      </c>
      <c r="B587" s="38" t="s">
        <v>1082</v>
      </c>
      <c r="C587" s="33" t="s">
        <v>804</v>
      </c>
      <c r="D587" s="38" t="s">
        <v>189</v>
      </c>
      <c r="E587" s="34">
        <v>41239</v>
      </c>
      <c r="F587" s="35">
        <v>23400</v>
      </c>
      <c r="G587" s="35">
        <v>17550</v>
      </c>
      <c r="H587" s="35">
        <v>5850</v>
      </c>
      <c r="I587" s="34">
        <v>41639</v>
      </c>
      <c r="J587" s="35">
        <v>10268</v>
      </c>
      <c r="K587" s="34">
        <v>41976</v>
      </c>
      <c r="L587" s="40" t="s">
        <v>14</v>
      </c>
    </row>
    <row r="588" spans="1:12" s="23" customFormat="1" ht="30" customHeight="1" x14ac:dyDescent="0.25">
      <c r="A588" s="38" t="s">
        <v>803</v>
      </c>
      <c r="B588" s="38" t="s">
        <v>830</v>
      </c>
      <c r="C588" s="33" t="s">
        <v>804</v>
      </c>
      <c r="D588" s="38" t="s">
        <v>189</v>
      </c>
      <c r="E588" s="34">
        <v>41285</v>
      </c>
      <c r="F588" s="35">
        <v>134702.71</v>
      </c>
      <c r="G588" s="35">
        <v>101027.03</v>
      </c>
      <c r="H588" s="35">
        <v>33675.68</v>
      </c>
      <c r="I588" s="34">
        <v>41306</v>
      </c>
      <c r="J588" s="35">
        <v>134688.84</v>
      </c>
      <c r="K588" s="34">
        <v>41345</v>
      </c>
      <c r="L588" s="40" t="s">
        <v>14</v>
      </c>
    </row>
    <row r="589" spans="1:12" s="23" customFormat="1" ht="90" customHeight="1" x14ac:dyDescent="0.25">
      <c r="A589" s="38" t="s">
        <v>803</v>
      </c>
      <c r="B589" s="38" t="s">
        <v>831</v>
      </c>
      <c r="C589" s="33" t="s">
        <v>804</v>
      </c>
      <c r="D589" s="38" t="s">
        <v>189</v>
      </c>
      <c r="E589" s="34">
        <v>41298</v>
      </c>
      <c r="F589" s="35">
        <v>30225.84</v>
      </c>
      <c r="G589" s="35">
        <v>22669.38</v>
      </c>
      <c r="H589" s="35">
        <v>7556.46</v>
      </c>
      <c r="I589" s="34">
        <v>41313</v>
      </c>
      <c r="J589" s="35">
        <v>30013.63</v>
      </c>
      <c r="K589" s="34">
        <v>41360</v>
      </c>
      <c r="L589" s="40" t="s">
        <v>14</v>
      </c>
    </row>
    <row r="590" spans="1:12" s="23" customFormat="1" ht="75" customHeight="1" x14ac:dyDescent="0.25">
      <c r="A590" s="38" t="s">
        <v>803</v>
      </c>
      <c r="B590" s="38" t="s">
        <v>832</v>
      </c>
      <c r="C590" s="33" t="s">
        <v>804</v>
      </c>
      <c r="D590" s="38" t="s">
        <v>189</v>
      </c>
      <c r="E590" s="34">
        <v>41299</v>
      </c>
      <c r="F590" s="35">
        <v>87748.7</v>
      </c>
      <c r="G590" s="35">
        <v>65811.51999999999</v>
      </c>
      <c r="H590" s="35">
        <v>21937.18</v>
      </c>
      <c r="I590" s="34">
        <v>41313</v>
      </c>
      <c r="J590" s="35">
        <v>82213.87</v>
      </c>
      <c r="K590" s="34">
        <v>41386</v>
      </c>
      <c r="L590" s="40" t="s">
        <v>14</v>
      </c>
    </row>
    <row r="591" spans="1:12" s="25" customFormat="1" ht="60" customHeight="1" x14ac:dyDescent="0.25">
      <c r="A591" s="38" t="s">
        <v>803</v>
      </c>
      <c r="B591" s="38" t="s">
        <v>833</v>
      </c>
      <c r="C591" s="33" t="s">
        <v>804</v>
      </c>
      <c r="D591" s="38" t="s">
        <v>189</v>
      </c>
      <c r="E591" s="34">
        <v>41303</v>
      </c>
      <c r="F591" s="35">
        <v>60000</v>
      </c>
      <c r="G591" s="35">
        <v>45000</v>
      </c>
      <c r="H591" s="35">
        <v>15000</v>
      </c>
      <c r="I591" s="34">
        <v>41639</v>
      </c>
      <c r="J591" s="35">
        <f>57000</f>
        <v>57000</v>
      </c>
      <c r="K591" s="34">
        <v>41828</v>
      </c>
      <c r="L591" s="40" t="s">
        <v>14</v>
      </c>
    </row>
    <row r="592" spans="1:12" s="25" customFormat="1" ht="60" customHeight="1" x14ac:dyDescent="0.25">
      <c r="A592" s="38" t="s">
        <v>803</v>
      </c>
      <c r="B592" s="38" t="s">
        <v>834</v>
      </c>
      <c r="C592" s="33" t="s">
        <v>804</v>
      </c>
      <c r="D592" s="38" t="s">
        <v>189</v>
      </c>
      <c r="E592" s="34">
        <v>41310</v>
      </c>
      <c r="F592" s="35">
        <v>60000</v>
      </c>
      <c r="G592" s="35">
        <v>45000</v>
      </c>
      <c r="H592" s="35">
        <v>15000</v>
      </c>
      <c r="I592" s="34">
        <v>41670</v>
      </c>
      <c r="J592" s="35">
        <v>60000</v>
      </c>
      <c r="K592" s="34">
        <v>42040</v>
      </c>
      <c r="L592" s="40" t="s">
        <v>14</v>
      </c>
    </row>
    <row r="593" spans="1:12" s="23" customFormat="1" ht="60" customHeight="1" x14ac:dyDescent="0.25">
      <c r="A593" s="38" t="s">
        <v>803</v>
      </c>
      <c r="B593" s="38" t="s">
        <v>837</v>
      </c>
      <c r="C593" s="33" t="s">
        <v>804</v>
      </c>
      <c r="D593" s="38" t="s">
        <v>189</v>
      </c>
      <c r="E593" s="34">
        <v>41319</v>
      </c>
      <c r="F593" s="35">
        <v>0</v>
      </c>
      <c r="G593" s="35">
        <v>0</v>
      </c>
      <c r="H593" s="35">
        <v>0</v>
      </c>
      <c r="I593" s="34">
        <v>41639</v>
      </c>
      <c r="J593" s="35">
        <v>0</v>
      </c>
      <c r="K593" s="34"/>
      <c r="L593" s="40" t="s">
        <v>152</v>
      </c>
    </row>
    <row r="594" spans="1:12" s="23" customFormat="1" ht="105" customHeight="1" x14ac:dyDescent="0.25">
      <c r="A594" s="38" t="s">
        <v>803</v>
      </c>
      <c r="B594" s="38" t="s">
        <v>835</v>
      </c>
      <c r="C594" s="33" t="s">
        <v>804</v>
      </c>
      <c r="D594" s="38" t="s">
        <v>189</v>
      </c>
      <c r="E594" s="34">
        <v>41310</v>
      </c>
      <c r="F594" s="35">
        <v>93899.53</v>
      </c>
      <c r="G594" s="35">
        <v>70424.649999999994</v>
      </c>
      <c r="H594" s="35">
        <v>23474.880000000001</v>
      </c>
      <c r="I594" s="34">
        <v>41310</v>
      </c>
      <c r="J594" s="35">
        <v>93899.53</v>
      </c>
      <c r="K594" s="34">
        <v>41345</v>
      </c>
      <c r="L594" s="40" t="s">
        <v>14</v>
      </c>
    </row>
    <row r="595" spans="1:12" s="23" customFormat="1" ht="90" customHeight="1" x14ac:dyDescent="0.25">
      <c r="A595" s="38" t="s">
        <v>803</v>
      </c>
      <c r="B595" s="38" t="s">
        <v>836</v>
      </c>
      <c r="C595" s="33" t="s">
        <v>804</v>
      </c>
      <c r="D595" s="38" t="s">
        <v>189</v>
      </c>
      <c r="E595" s="34">
        <v>41310</v>
      </c>
      <c r="F595" s="35">
        <v>1371743</v>
      </c>
      <c r="G595" s="35">
        <v>1028807.25</v>
      </c>
      <c r="H595" s="35">
        <v>342935.75</v>
      </c>
      <c r="I595" s="34"/>
      <c r="J595" s="35">
        <v>1317706.9799999997</v>
      </c>
      <c r="K595" s="34">
        <v>42034</v>
      </c>
      <c r="L595" s="40" t="s">
        <v>14</v>
      </c>
    </row>
    <row r="596" spans="1:12" s="23" customFormat="1" ht="75" customHeight="1" x14ac:dyDescent="0.25">
      <c r="A596" s="38" t="s">
        <v>803</v>
      </c>
      <c r="B596" s="38" t="s">
        <v>838</v>
      </c>
      <c r="C596" s="33" t="s">
        <v>804</v>
      </c>
      <c r="D596" s="38" t="s">
        <v>189</v>
      </c>
      <c r="E596" s="34">
        <v>41319</v>
      </c>
      <c r="F596" s="35">
        <v>0</v>
      </c>
      <c r="G596" s="35">
        <v>0</v>
      </c>
      <c r="H596" s="35">
        <v>0</v>
      </c>
      <c r="I596" s="34">
        <v>41639</v>
      </c>
      <c r="J596" s="35">
        <v>0</v>
      </c>
      <c r="K596" s="34"/>
      <c r="L596" s="40" t="s">
        <v>152</v>
      </c>
    </row>
    <row r="597" spans="1:12" s="23" customFormat="1" ht="45" customHeight="1" x14ac:dyDescent="0.25">
      <c r="A597" s="38" t="s">
        <v>803</v>
      </c>
      <c r="B597" s="38" t="s">
        <v>839</v>
      </c>
      <c r="C597" s="33" t="s">
        <v>804</v>
      </c>
      <c r="D597" s="38" t="s">
        <v>189</v>
      </c>
      <c r="E597" s="34">
        <v>41310</v>
      </c>
      <c r="F597" s="35">
        <v>31575.5</v>
      </c>
      <c r="G597" s="35">
        <v>23681.62</v>
      </c>
      <c r="H597" s="35">
        <v>7893.88</v>
      </c>
      <c r="I597" s="34">
        <v>41434</v>
      </c>
      <c r="J597" s="35">
        <v>31575.5</v>
      </c>
      <c r="K597" s="34">
        <v>41495</v>
      </c>
      <c r="L597" s="40" t="s">
        <v>14</v>
      </c>
    </row>
    <row r="598" spans="1:12" s="23" customFormat="1" ht="90" customHeight="1" x14ac:dyDescent="0.25">
      <c r="A598" s="38" t="s">
        <v>803</v>
      </c>
      <c r="B598" s="38" t="s">
        <v>840</v>
      </c>
      <c r="C598" s="33" t="s">
        <v>804</v>
      </c>
      <c r="D598" s="38" t="s">
        <v>189</v>
      </c>
      <c r="E598" s="34">
        <v>41316</v>
      </c>
      <c r="F598" s="35">
        <v>120000</v>
      </c>
      <c r="G598" s="35">
        <v>90000</v>
      </c>
      <c r="H598" s="35">
        <v>30000</v>
      </c>
      <c r="I598" s="34">
        <v>41790</v>
      </c>
      <c r="J598" s="35">
        <v>14290.94</v>
      </c>
      <c r="K598" s="34">
        <v>41676</v>
      </c>
      <c r="L598" s="40" t="s">
        <v>14</v>
      </c>
    </row>
    <row r="599" spans="1:12" s="30" customFormat="1" ht="90" customHeight="1" x14ac:dyDescent="0.25">
      <c r="A599" s="38" t="s">
        <v>803</v>
      </c>
      <c r="B599" s="38" t="s">
        <v>841</v>
      </c>
      <c r="C599" s="33" t="s">
        <v>804</v>
      </c>
      <c r="D599" s="38" t="s">
        <v>189</v>
      </c>
      <c r="E599" s="34">
        <v>41310</v>
      </c>
      <c r="F599" s="35">
        <v>60000</v>
      </c>
      <c r="G599" s="35">
        <v>45000</v>
      </c>
      <c r="H599" s="35">
        <v>15000</v>
      </c>
      <c r="I599" s="34">
        <v>41758</v>
      </c>
      <c r="J599" s="35">
        <v>23140</v>
      </c>
      <c r="K599" s="34">
        <v>41769</v>
      </c>
      <c r="L599" s="40" t="s">
        <v>14</v>
      </c>
    </row>
    <row r="600" spans="1:12" s="24" customFormat="1" ht="75" customHeight="1" x14ac:dyDescent="0.25">
      <c r="A600" s="38" t="s">
        <v>803</v>
      </c>
      <c r="B600" s="38" t="s">
        <v>842</v>
      </c>
      <c r="C600" s="33" t="s">
        <v>804</v>
      </c>
      <c r="D600" s="38" t="s">
        <v>189</v>
      </c>
      <c r="E600" s="34">
        <v>41310</v>
      </c>
      <c r="F600" s="35">
        <v>0</v>
      </c>
      <c r="G600" s="35">
        <v>0</v>
      </c>
      <c r="H600" s="35">
        <v>0</v>
      </c>
      <c r="I600" s="34">
        <v>41639</v>
      </c>
      <c r="J600" s="35">
        <v>0</v>
      </c>
      <c r="K600" s="34"/>
      <c r="L600" s="40" t="s">
        <v>152</v>
      </c>
    </row>
    <row r="601" spans="1:12" s="24" customFormat="1" ht="75" customHeight="1" x14ac:dyDescent="0.25">
      <c r="A601" s="38" t="s">
        <v>803</v>
      </c>
      <c r="B601" s="38" t="s">
        <v>843</v>
      </c>
      <c r="C601" s="33" t="s">
        <v>804</v>
      </c>
      <c r="D601" s="38" t="s">
        <v>189</v>
      </c>
      <c r="E601" s="34">
        <v>41317</v>
      </c>
      <c r="F601" s="35">
        <v>0</v>
      </c>
      <c r="G601" s="35">
        <v>0</v>
      </c>
      <c r="H601" s="35">
        <v>0</v>
      </c>
      <c r="I601" s="34">
        <v>41639</v>
      </c>
      <c r="J601" s="35">
        <v>0</v>
      </c>
      <c r="K601" s="34"/>
      <c r="L601" s="40" t="s">
        <v>152</v>
      </c>
    </row>
    <row r="602" spans="1:12" s="24" customFormat="1" ht="45" customHeight="1" x14ac:dyDescent="0.25">
      <c r="A602" s="38" t="s">
        <v>803</v>
      </c>
      <c r="B602" s="38" t="s">
        <v>844</v>
      </c>
      <c r="C602" s="33" t="s">
        <v>804</v>
      </c>
      <c r="D602" s="38" t="s">
        <v>189</v>
      </c>
      <c r="E602" s="34">
        <v>41319</v>
      </c>
      <c r="F602" s="35">
        <v>0</v>
      </c>
      <c r="G602" s="35">
        <v>0</v>
      </c>
      <c r="H602" s="35">
        <v>0</v>
      </c>
      <c r="I602" s="34">
        <v>41639</v>
      </c>
      <c r="J602" s="35">
        <v>0</v>
      </c>
      <c r="K602" s="34"/>
      <c r="L602" s="40" t="s">
        <v>152</v>
      </c>
    </row>
    <row r="603" spans="1:12" s="24" customFormat="1" ht="60" customHeight="1" x14ac:dyDescent="0.25">
      <c r="A603" s="38" t="s">
        <v>803</v>
      </c>
      <c r="B603" s="38" t="s">
        <v>845</v>
      </c>
      <c r="C603" s="33" t="s">
        <v>804</v>
      </c>
      <c r="D603" s="38" t="s">
        <v>189</v>
      </c>
      <c r="E603" s="34">
        <v>41338</v>
      </c>
      <c r="F603" s="35">
        <v>12400</v>
      </c>
      <c r="G603" s="35">
        <v>9300</v>
      </c>
      <c r="H603" s="35">
        <v>3100</v>
      </c>
      <c r="I603" s="34">
        <v>41425</v>
      </c>
      <c r="J603" s="35">
        <v>12400</v>
      </c>
      <c r="K603" s="34">
        <v>41582</v>
      </c>
      <c r="L603" s="40" t="s">
        <v>14</v>
      </c>
    </row>
    <row r="604" spans="1:12" s="24" customFormat="1" ht="90" customHeight="1" x14ac:dyDescent="0.25">
      <c r="A604" s="38" t="s">
        <v>803</v>
      </c>
      <c r="B604" s="38" t="s">
        <v>846</v>
      </c>
      <c r="C604" s="33" t="s">
        <v>804</v>
      </c>
      <c r="D604" s="38" t="s">
        <v>189</v>
      </c>
      <c r="E604" s="34">
        <v>41379</v>
      </c>
      <c r="F604" s="35">
        <v>760975.5</v>
      </c>
      <c r="G604" s="35">
        <v>570731.62</v>
      </c>
      <c r="H604" s="35">
        <v>190243.88</v>
      </c>
      <c r="I604" s="34"/>
      <c r="J604" s="35">
        <v>677975.26</v>
      </c>
      <c r="K604" s="34">
        <v>42075</v>
      </c>
      <c r="L604" s="40" t="s">
        <v>14</v>
      </c>
    </row>
    <row r="605" spans="1:12" s="24" customFormat="1" ht="75" customHeight="1" x14ac:dyDescent="0.25">
      <c r="A605" s="38" t="s">
        <v>803</v>
      </c>
      <c r="B605" s="38" t="s">
        <v>847</v>
      </c>
      <c r="C605" s="33" t="s">
        <v>804</v>
      </c>
      <c r="D605" s="38" t="s">
        <v>189</v>
      </c>
      <c r="E605" s="34">
        <v>41379</v>
      </c>
      <c r="F605" s="35">
        <v>46090</v>
      </c>
      <c r="G605" s="35">
        <v>34567.5</v>
      </c>
      <c r="H605" s="35">
        <v>11522.5</v>
      </c>
      <c r="I605" s="34">
        <v>41881</v>
      </c>
      <c r="J605" s="35">
        <v>46090</v>
      </c>
      <c r="K605" s="34">
        <v>41894</v>
      </c>
      <c r="L605" s="40" t="s">
        <v>14</v>
      </c>
    </row>
    <row r="606" spans="1:12" s="24" customFormat="1" ht="60" customHeight="1" x14ac:dyDescent="0.25">
      <c r="A606" s="38" t="s">
        <v>803</v>
      </c>
      <c r="B606" s="38" t="s">
        <v>848</v>
      </c>
      <c r="C606" s="33" t="s">
        <v>804</v>
      </c>
      <c r="D606" s="38" t="s">
        <v>189</v>
      </c>
      <c r="E606" s="34">
        <v>41394</v>
      </c>
      <c r="F606" s="39">
        <v>150000</v>
      </c>
      <c r="G606" s="39">
        <v>112500</v>
      </c>
      <c r="H606" s="39">
        <v>37500</v>
      </c>
      <c r="I606" s="34">
        <v>41639</v>
      </c>
      <c r="J606" s="35">
        <v>26817.089999999997</v>
      </c>
      <c r="K606" s="34">
        <v>41733</v>
      </c>
      <c r="L606" s="36" t="s">
        <v>14</v>
      </c>
    </row>
    <row r="607" spans="1:12" s="24" customFormat="1" ht="90" customHeight="1" x14ac:dyDescent="0.25">
      <c r="A607" s="38" t="s">
        <v>803</v>
      </c>
      <c r="B607" s="38" t="s">
        <v>1083</v>
      </c>
      <c r="C607" s="33" t="s">
        <v>804</v>
      </c>
      <c r="D607" s="38" t="s">
        <v>189</v>
      </c>
      <c r="E607" s="34">
        <v>41402</v>
      </c>
      <c r="F607" s="35">
        <v>19500</v>
      </c>
      <c r="G607" s="35">
        <v>14625</v>
      </c>
      <c r="H607" s="35">
        <v>4875</v>
      </c>
      <c r="I607" s="34">
        <v>41639</v>
      </c>
      <c r="J607" s="35">
        <v>14400</v>
      </c>
      <c r="K607" s="34">
        <v>41708</v>
      </c>
      <c r="L607" s="40" t="s">
        <v>14</v>
      </c>
    </row>
    <row r="608" spans="1:12" s="26" customFormat="1" ht="75" customHeight="1" x14ac:dyDescent="0.25">
      <c r="A608" s="38" t="s">
        <v>803</v>
      </c>
      <c r="B608" s="38" t="s">
        <v>838</v>
      </c>
      <c r="C608" s="33" t="s">
        <v>804</v>
      </c>
      <c r="D608" s="38" t="s">
        <v>189</v>
      </c>
      <c r="E608" s="34">
        <v>41558</v>
      </c>
      <c r="F608" s="35">
        <v>19900</v>
      </c>
      <c r="G608" s="35">
        <v>14925</v>
      </c>
      <c r="H608" s="35">
        <v>4975</v>
      </c>
      <c r="I608" s="34">
        <v>41639</v>
      </c>
      <c r="J608" s="35">
        <v>19185.2</v>
      </c>
      <c r="K608" s="34">
        <v>41901</v>
      </c>
      <c r="L608" s="40" t="s">
        <v>14</v>
      </c>
    </row>
    <row r="609" spans="1:12" s="23" customFormat="1" ht="60" customHeight="1" x14ac:dyDescent="0.25">
      <c r="A609" s="38" t="s">
        <v>803</v>
      </c>
      <c r="B609" s="38" t="s">
        <v>856</v>
      </c>
      <c r="C609" s="33" t="s">
        <v>804</v>
      </c>
      <c r="D609" s="38" t="s">
        <v>189</v>
      </c>
      <c r="E609" s="34">
        <v>41591</v>
      </c>
      <c r="F609" s="35">
        <v>48000</v>
      </c>
      <c r="G609" s="35">
        <v>36000</v>
      </c>
      <c r="H609" s="35">
        <v>12000</v>
      </c>
      <c r="I609" s="34">
        <v>41922</v>
      </c>
      <c r="J609" s="35">
        <v>48000</v>
      </c>
      <c r="K609" s="34">
        <v>42040</v>
      </c>
      <c r="L609" s="40" t="s">
        <v>14</v>
      </c>
    </row>
    <row r="610" spans="1:12" s="23" customFormat="1" ht="60" customHeight="1" x14ac:dyDescent="0.25">
      <c r="A610" s="38" t="s">
        <v>803</v>
      </c>
      <c r="B610" s="38" t="s">
        <v>857</v>
      </c>
      <c r="C610" s="33" t="s">
        <v>804</v>
      </c>
      <c r="D610" s="38" t="s">
        <v>189</v>
      </c>
      <c r="E610" s="34">
        <v>41681</v>
      </c>
      <c r="F610" s="35">
        <v>0</v>
      </c>
      <c r="G610" s="35">
        <v>0</v>
      </c>
      <c r="H610" s="35">
        <v>0</v>
      </c>
      <c r="I610" s="34">
        <v>42064</v>
      </c>
      <c r="J610" s="35">
        <v>0</v>
      </c>
      <c r="K610" s="34"/>
      <c r="L610" s="40" t="s">
        <v>152</v>
      </c>
    </row>
    <row r="611" spans="1:12" s="23" customFormat="1" ht="45" customHeight="1" x14ac:dyDescent="0.25">
      <c r="A611" s="38" t="s">
        <v>803</v>
      </c>
      <c r="B611" s="38" t="s">
        <v>858</v>
      </c>
      <c r="C611" s="33" t="s">
        <v>804</v>
      </c>
      <c r="D611" s="38" t="s">
        <v>189</v>
      </c>
      <c r="E611" s="34">
        <v>41682</v>
      </c>
      <c r="F611" s="35">
        <v>0</v>
      </c>
      <c r="G611" s="35">
        <v>0</v>
      </c>
      <c r="H611" s="35">
        <v>0</v>
      </c>
      <c r="I611" s="34">
        <v>41973</v>
      </c>
      <c r="J611" s="35">
        <v>0</v>
      </c>
      <c r="K611" s="34"/>
      <c r="L611" s="40" t="s">
        <v>152</v>
      </c>
    </row>
    <row r="612" spans="1:12" s="23" customFormat="1" ht="75" customHeight="1" x14ac:dyDescent="0.25">
      <c r="A612" s="38" t="s">
        <v>803</v>
      </c>
      <c r="B612" s="38" t="s">
        <v>868</v>
      </c>
      <c r="C612" s="33" t="s">
        <v>804</v>
      </c>
      <c r="D612" s="38" t="s">
        <v>189</v>
      </c>
      <c r="E612" s="34">
        <v>41796</v>
      </c>
      <c r="F612" s="35">
        <v>0</v>
      </c>
      <c r="G612" s="35">
        <v>0</v>
      </c>
      <c r="H612" s="35">
        <v>0</v>
      </c>
      <c r="I612" s="34">
        <v>42055</v>
      </c>
      <c r="J612" s="35">
        <v>0</v>
      </c>
      <c r="K612" s="34"/>
      <c r="L612" s="40" t="s">
        <v>152</v>
      </c>
    </row>
    <row r="613" spans="1:12" s="25" customFormat="1" ht="45" customHeight="1" x14ac:dyDescent="0.25">
      <c r="A613" s="38" t="s">
        <v>803</v>
      </c>
      <c r="B613" s="38" t="s">
        <v>859</v>
      </c>
      <c r="C613" s="33" t="s">
        <v>804</v>
      </c>
      <c r="D613" s="38" t="s">
        <v>189</v>
      </c>
      <c r="E613" s="34">
        <v>41682</v>
      </c>
      <c r="F613" s="35">
        <v>0</v>
      </c>
      <c r="G613" s="35">
        <v>0</v>
      </c>
      <c r="H613" s="35">
        <v>0</v>
      </c>
      <c r="I613" s="34">
        <v>42369</v>
      </c>
      <c r="J613" s="35">
        <v>0</v>
      </c>
      <c r="K613" s="34"/>
      <c r="L613" s="40" t="s">
        <v>152</v>
      </c>
    </row>
    <row r="614" spans="1:12" s="25" customFormat="1" ht="75" customHeight="1" x14ac:dyDescent="0.25">
      <c r="A614" s="38" t="s">
        <v>803</v>
      </c>
      <c r="B614" s="38" t="s">
        <v>866</v>
      </c>
      <c r="C614" s="33" t="s">
        <v>804</v>
      </c>
      <c r="D614" s="38" t="s">
        <v>189</v>
      </c>
      <c r="E614" s="34">
        <v>41753</v>
      </c>
      <c r="F614" s="35">
        <v>0</v>
      </c>
      <c r="G614" s="35">
        <v>0</v>
      </c>
      <c r="H614" s="35">
        <v>0</v>
      </c>
      <c r="I614" s="34">
        <v>42034</v>
      </c>
      <c r="J614" s="35">
        <v>0</v>
      </c>
      <c r="K614" s="34"/>
      <c r="L614" s="40" t="s">
        <v>152</v>
      </c>
    </row>
    <row r="615" spans="1:12" s="23" customFormat="1" ht="90" customHeight="1" x14ac:dyDescent="0.25">
      <c r="A615" s="38" t="s">
        <v>803</v>
      </c>
      <c r="B615" s="38" t="s">
        <v>1084</v>
      </c>
      <c r="C615" s="33" t="s">
        <v>804</v>
      </c>
      <c r="D615" s="38" t="s">
        <v>189</v>
      </c>
      <c r="E615" s="34">
        <v>41710</v>
      </c>
      <c r="F615" s="35">
        <v>19500</v>
      </c>
      <c r="G615" s="35">
        <v>14625</v>
      </c>
      <c r="H615" s="35">
        <v>4875</v>
      </c>
      <c r="I615" s="34">
        <v>42014</v>
      </c>
      <c r="J615" s="35">
        <f>14625</f>
        <v>14625</v>
      </c>
      <c r="K615" s="34">
        <v>41971</v>
      </c>
      <c r="L615" s="40" t="s">
        <v>14</v>
      </c>
    </row>
    <row r="616" spans="1:12" s="23" customFormat="1" ht="90" customHeight="1" x14ac:dyDescent="0.25">
      <c r="A616" s="38" t="s">
        <v>803</v>
      </c>
      <c r="B616" s="38" t="s">
        <v>1085</v>
      </c>
      <c r="C616" s="33" t="s">
        <v>804</v>
      </c>
      <c r="D616" s="38" t="s">
        <v>189</v>
      </c>
      <c r="E616" s="34">
        <v>41710</v>
      </c>
      <c r="F616" s="35">
        <v>19500</v>
      </c>
      <c r="G616" s="35">
        <v>14625</v>
      </c>
      <c r="H616" s="35">
        <v>4875</v>
      </c>
      <c r="I616" s="34">
        <v>42014</v>
      </c>
      <c r="J616" s="35">
        <f>14625</f>
        <v>14625</v>
      </c>
      <c r="K616" s="34">
        <v>41971</v>
      </c>
      <c r="L616" s="40" t="s">
        <v>14</v>
      </c>
    </row>
    <row r="617" spans="1:12" s="23" customFormat="1" ht="90" customHeight="1" x14ac:dyDescent="0.25">
      <c r="A617" s="38" t="s">
        <v>803</v>
      </c>
      <c r="B617" s="38" t="s">
        <v>860</v>
      </c>
      <c r="C617" s="33" t="s">
        <v>804</v>
      </c>
      <c r="D617" s="38" t="s">
        <v>189</v>
      </c>
      <c r="E617" s="34">
        <v>41710</v>
      </c>
      <c r="F617" s="35">
        <v>8760</v>
      </c>
      <c r="G617" s="35">
        <v>6570</v>
      </c>
      <c r="H617" s="35">
        <v>2190</v>
      </c>
      <c r="I617" s="34">
        <v>42034</v>
      </c>
      <c r="J617" s="35">
        <v>8760</v>
      </c>
      <c r="K617" s="34">
        <v>41985</v>
      </c>
      <c r="L617" s="40" t="s">
        <v>14</v>
      </c>
    </row>
    <row r="618" spans="1:12" s="23" customFormat="1" ht="30" customHeight="1" x14ac:dyDescent="0.25">
      <c r="A618" s="38" t="s">
        <v>803</v>
      </c>
      <c r="B618" s="38" t="s">
        <v>861</v>
      </c>
      <c r="C618" s="33" t="s">
        <v>804</v>
      </c>
      <c r="D618" s="38" t="s">
        <v>189</v>
      </c>
      <c r="E618" s="34">
        <v>41710</v>
      </c>
      <c r="F618" s="35">
        <v>30000</v>
      </c>
      <c r="G618" s="35">
        <v>22500</v>
      </c>
      <c r="H618" s="35">
        <v>7500</v>
      </c>
      <c r="I618" s="34">
        <v>42093</v>
      </c>
      <c r="J618" s="35">
        <f>10228.6+6398</f>
        <v>16626.599999999999</v>
      </c>
      <c r="K618" s="34">
        <v>42424</v>
      </c>
      <c r="L618" s="40" t="s">
        <v>14</v>
      </c>
    </row>
    <row r="619" spans="1:12" s="23" customFormat="1" ht="75" customHeight="1" x14ac:dyDescent="0.25">
      <c r="A619" s="38" t="s">
        <v>803</v>
      </c>
      <c r="B619" s="38" t="s">
        <v>862</v>
      </c>
      <c r="C619" s="33" t="s">
        <v>804</v>
      </c>
      <c r="D619" s="38" t="s">
        <v>189</v>
      </c>
      <c r="E619" s="34">
        <v>41718</v>
      </c>
      <c r="F619" s="35">
        <v>15000</v>
      </c>
      <c r="G619" s="35">
        <v>11250</v>
      </c>
      <c r="H619" s="35">
        <v>3750</v>
      </c>
      <c r="I619" s="34">
        <v>42014</v>
      </c>
      <c r="J619" s="35">
        <v>14426.31</v>
      </c>
      <c r="K619" s="34">
        <v>41990</v>
      </c>
      <c r="L619" s="40" t="s">
        <v>14</v>
      </c>
    </row>
    <row r="620" spans="1:12" s="23" customFormat="1" ht="90" customHeight="1" x14ac:dyDescent="0.25">
      <c r="A620" s="38" t="s">
        <v>803</v>
      </c>
      <c r="B620" s="38" t="s">
        <v>870</v>
      </c>
      <c r="C620" s="33" t="s">
        <v>804</v>
      </c>
      <c r="D620" s="38" t="s">
        <v>189</v>
      </c>
      <c r="E620" s="34">
        <v>41736</v>
      </c>
      <c r="F620" s="35">
        <v>60000</v>
      </c>
      <c r="G620" s="35">
        <v>45000</v>
      </c>
      <c r="H620" s="35">
        <v>15000</v>
      </c>
      <c r="I620" s="34">
        <v>42004</v>
      </c>
      <c r="J620" s="35">
        <v>18423.61</v>
      </c>
      <c r="K620" s="34">
        <v>42270</v>
      </c>
      <c r="L620" s="40" t="s">
        <v>14</v>
      </c>
    </row>
    <row r="621" spans="1:12" s="23" customFormat="1" ht="60" customHeight="1" x14ac:dyDescent="0.25">
      <c r="A621" s="38" t="s">
        <v>803</v>
      </c>
      <c r="B621" s="38" t="s">
        <v>863</v>
      </c>
      <c r="C621" s="33" t="s">
        <v>804</v>
      </c>
      <c r="D621" s="38" t="s">
        <v>189</v>
      </c>
      <c r="E621" s="34">
        <v>41371</v>
      </c>
      <c r="F621" s="35">
        <v>49000</v>
      </c>
      <c r="G621" s="35">
        <v>36750</v>
      </c>
      <c r="H621" s="35">
        <v>12250</v>
      </c>
      <c r="I621" s="34">
        <v>41942</v>
      </c>
      <c r="J621" s="35">
        <v>49000</v>
      </c>
      <c r="K621" s="34">
        <v>42136</v>
      </c>
      <c r="L621" s="40" t="s">
        <v>14</v>
      </c>
    </row>
    <row r="622" spans="1:12" s="23" customFormat="1" ht="45" customHeight="1" x14ac:dyDescent="0.25">
      <c r="A622" s="38" t="s">
        <v>803</v>
      </c>
      <c r="B622" s="38" t="s">
        <v>871</v>
      </c>
      <c r="C622" s="33" t="s">
        <v>804</v>
      </c>
      <c r="D622" s="38" t="s">
        <v>189</v>
      </c>
      <c r="E622" s="34">
        <v>41757</v>
      </c>
      <c r="F622" s="35">
        <v>0</v>
      </c>
      <c r="G622" s="35">
        <v>0</v>
      </c>
      <c r="H622" s="35">
        <v>0</v>
      </c>
      <c r="I622" s="34">
        <v>42004</v>
      </c>
      <c r="J622" s="35">
        <v>0</v>
      </c>
      <c r="K622" s="34"/>
      <c r="L622" s="40" t="s">
        <v>152</v>
      </c>
    </row>
    <row r="623" spans="1:12" s="23" customFormat="1" ht="60" customHeight="1" x14ac:dyDescent="0.25">
      <c r="A623" s="38" t="s">
        <v>803</v>
      </c>
      <c r="B623" s="38" t="s">
        <v>837</v>
      </c>
      <c r="C623" s="33" t="s">
        <v>804</v>
      </c>
      <c r="D623" s="38" t="s">
        <v>189</v>
      </c>
      <c r="E623" s="34">
        <v>41779</v>
      </c>
      <c r="F623" s="35">
        <v>10000</v>
      </c>
      <c r="G623" s="35">
        <v>7500</v>
      </c>
      <c r="H623" s="35">
        <v>2500</v>
      </c>
      <c r="I623" s="34">
        <v>41912</v>
      </c>
      <c r="J623" s="35">
        <v>9800</v>
      </c>
      <c r="K623" s="34">
        <v>42034</v>
      </c>
      <c r="L623" s="40" t="s">
        <v>14</v>
      </c>
    </row>
    <row r="624" spans="1:12" s="23" customFormat="1" ht="75" customHeight="1" x14ac:dyDescent="0.25">
      <c r="A624" s="38" t="s">
        <v>803</v>
      </c>
      <c r="B624" s="38" t="s">
        <v>869</v>
      </c>
      <c r="C624" s="33" t="s">
        <v>804</v>
      </c>
      <c r="D624" s="38" t="s">
        <v>189</v>
      </c>
      <c r="E624" s="34">
        <v>41817</v>
      </c>
      <c r="F624" s="35">
        <v>0</v>
      </c>
      <c r="G624" s="35">
        <v>0</v>
      </c>
      <c r="H624" s="35">
        <v>0</v>
      </c>
      <c r="I624" s="34">
        <v>42185</v>
      </c>
      <c r="J624" s="35">
        <v>0</v>
      </c>
      <c r="K624" s="34"/>
      <c r="L624" s="40" t="s">
        <v>152</v>
      </c>
    </row>
    <row r="625" spans="1:12" s="23" customFormat="1" ht="75" customHeight="1" x14ac:dyDescent="0.25">
      <c r="A625" s="38" t="s">
        <v>803</v>
      </c>
      <c r="B625" s="38" t="s">
        <v>877</v>
      </c>
      <c r="C625" s="33" t="s">
        <v>804</v>
      </c>
      <c r="D625" s="38" t="s">
        <v>189</v>
      </c>
      <c r="E625" s="34">
        <v>41813</v>
      </c>
      <c r="F625" s="35">
        <v>0</v>
      </c>
      <c r="G625" s="35">
        <v>0</v>
      </c>
      <c r="H625" s="35">
        <v>0</v>
      </c>
      <c r="I625" s="34">
        <v>42035</v>
      </c>
      <c r="J625" s="35">
        <v>0</v>
      </c>
      <c r="K625" s="34"/>
      <c r="L625" s="40" t="s">
        <v>152</v>
      </c>
    </row>
    <row r="626" spans="1:12" s="23" customFormat="1" ht="75" customHeight="1" x14ac:dyDescent="0.25">
      <c r="A626" s="38" t="s">
        <v>803</v>
      </c>
      <c r="B626" s="38" t="s">
        <v>876</v>
      </c>
      <c r="C626" s="33" t="s">
        <v>804</v>
      </c>
      <c r="D626" s="38" t="s">
        <v>189</v>
      </c>
      <c r="E626" s="34">
        <v>41799</v>
      </c>
      <c r="F626" s="35">
        <v>59470.48</v>
      </c>
      <c r="G626" s="35">
        <v>44602.86</v>
      </c>
      <c r="H626" s="35">
        <v>14867.62</v>
      </c>
      <c r="I626" s="34">
        <v>42155</v>
      </c>
      <c r="J626" s="35">
        <v>59470.479999999996</v>
      </c>
      <c r="K626" s="34">
        <v>42174</v>
      </c>
      <c r="L626" s="40" t="s">
        <v>14</v>
      </c>
    </row>
    <row r="627" spans="1:12" s="23" customFormat="1" ht="90" customHeight="1" x14ac:dyDescent="0.25">
      <c r="A627" s="38" t="s">
        <v>803</v>
      </c>
      <c r="B627" s="38" t="s">
        <v>872</v>
      </c>
      <c r="C627" s="33" t="s">
        <v>804</v>
      </c>
      <c r="D627" s="38" t="s">
        <v>189</v>
      </c>
      <c r="E627" s="34">
        <v>41835</v>
      </c>
      <c r="F627" s="35">
        <v>291000</v>
      </c>
      <c r="G627" s="35">
        <v>218250</v>
      </c>
      <c r="H627" s="35">
        <v>72750</v>
      </c>
      <c r="I627" s="34">
        <v>42415</v>
      </c>
      <c r="J627" s="35">
        <v>291000</v>
      </c>
      <c r="K627" s="34">
        <v>42360</v>
      </c>
      <c r="L627" s="40" t="s">
        <v>14</v>
      </c>
    </row>
    <row r="628" spans="1:12" s="23" customFormat="1" ht="75" customHeight="1" x14ac:dyDescent="0.25">
      <c r="A628" s="38" t="s">
        <v>803</v>
      </c>
      <c r="B628" s="38" t="s">
        <v>873</v>
      </c>
      <c r="C628" s="33" t="s">
        <v>804</v>
      </c>
      <c r="D628" s="38" t="s">
        <v>189</v>
      </c>
      <c r="E628" s="34">
        <v>41830</v>
      </c>
      <c r="F628" s="35">
        <v>38750</v>
      </c>
      <c r="G628" s="35">
        <v>29062.5</v>
      </c>
      <c r="H628" s="35">
        <v>9687.5</v>
      </c>
      <c r="I628" s="34">
        <v>42369</v>
      </c>
      <c r="J628" s="35">
        <v>34900</v>
      </c>
      <c r="K628" s="34">
        <v>42270</v>
      </c>
      <c r="L628" s="40" t="s">
        <v>14</v>
      </c>
    </row>
    <row r="629" spans="1:12" s="23" customFormat="1" ht="45" customHeight="1" x14ac:dyDescent="0.25">
      <c r="A629" s="38" t="s">
        <v>803</v>
      </c>
      <c r="B629" s="38" t="s">
        <v>875</v>
      </c>
      <c r="C629" s="33" t="s">
        <v>804</v>
      </c>
      <c r="D629" s="38" t="s">
        <v>189</v>
      </c>
      <c r="E629" s="34">
        <v>41820</v>
      </c>
      <c r="F629" s="35">
        <v>150000</v>
      </c>
      <c r="G629" s="35">
        <v>112500</v>
      </c>
      <c r="H629" s="35">
        <v>37500</v>
      </c>
      <c r="I629" s="34">
        <v>42124</v>
      </c>
      <c r="J629" s="35">
        <f>148900-7445</f>
        <v>141455</v>
      </c>
      <c r="K629" s="34">
        <v>42277</v>
      </c>
      <c r="L629" s="40" t="s">
        <v>14</v>
      </c>
    </row>
    <row r="630" spans="1:12" s="23" customFormat="1" ht="90" customHeight="1" x14ac:dyDescent="0.25">
      <c r="A630" s="38" t="s">
        <v>803</v>
      </c>
      <c r="B630" s="38" t="s">
        <v>878</v>
      </c>
      <c r="C630" s="33" t="s">
        <v>804</v>
      </c>
      <c r="D630" s="38" t="s">
        <v>189</v>
      </c>
      <c r="E630" s="34">
        <v>41857</v>
      </c>
      <c r="F630" s="35">
        <v>53779.59</v>
      </c>
      <c r="G630" s="35">
        <v>40334.689999999995</v>
      </c>
      <c r="H630" s="35">
        <v>13444.9</v>
      </c>
      <c r="I630" s="34">
        <v>42093</v>
      </c>
      <c r="J630" s="35">
        <v>53779.59</v>
      </c>
      <c r="K630" s="34">
        <v>42270</v>
      </c>
      <c r="L630" s="40" t="s">
        <v>14</v>
      </c>
    </row>
    <row r="631" spans="1:12" s="23" customFormat="1" ht="60" customHeight="1" x14ac:dyDescent="0.25">
      <c r="A631" s="38" t="s">
        <v>803</v>
      </c>
      <c r="B631" s="38" t="s">
        <v>874</v>
      </c>
      <c r="C631" s="33" t="s">
        <v>804</v>
      </c>
      <c r="D631" s="38" t="s">
        <v>189</v>
      </c>
      <c r="E631" s="34">
        <v>41830</v>
      </c>
      <c r="F631" s="35">
        <v>50000</v>
      </c>
      <c r="G631" s="35">
        <v>37500</v>
      </c>
      <c r="H631" s="35">
        <v>12500</v>
      </c>
      <c r="I631" s="34">
        <v>42369</v>
      </c>
      <c r="J631" s="35">
        <f>25000+14150</f>
        <v>39150</v>
      </c>
      <c r="K631" s="34">
        <v>42447</v>
      </c>
      <c r="L631" s="40" t="s">
        <v>14</v>
      </c>
    </row>
    <row r="632" spans="1:12" s="23" customFormat="1" ht="45" customHeight="1" x14ac:dyDescent="0.25">
      <c r="A632" s="38" t="s">
        <v>803</v>
      </c>
      <c r="B632" s="38" t="s">
        <v>879</v>
      </c>
      <c r="C632" s="33" t="s">
        <v>804</v>
      </c>
      <c r="D632" s="38" t="s">
        <v>189</v>
      </c>
      <c r="E632" s="34">
        <v>41922</v>
      </c>
      <c r="F632" s="35">
        <v>105000</v>
      </c>
      <c r="G632" s="35">
        <v>78750</v>
      </c>
      <c r="H632" s="35">
        <v>26250</v>
      </c>
      <c r="I632" s="34">
        <v>42035</v>
      </c>
      <c r="J632" s="35">
        <f>75060</f>
        <v>75060</v>
      </c>
      <c r="K632" s="34">
        <v>42040</v>
      </c>
      <c r="L632" s="40" t="s">
        <v>14</v>
      </c>
    </row>
    <row r="633" spans="1:12" s="23" customFormat="1" ht="45" customHeight="1" x14ac:dyDescent="0.25">
      <c r="A633" s="38" t="s">
        <v>803</v>
      </c>
      <c r="B633" s="38" t="s">
        <v>880</v>
      </c>
      <c r="C633" s="33" t="s">
        <v>804</v>
      </c>
      <c r="D633" s="38" t="s">
        <v>189</v>
      </c>
      <c r="E633" s="34">
        <v>41955</v>
      </c>
      <c r="F633" s="35">
        <v>0</v>
      </c>
      <c r="G633" s="35">
        <v>0</v>
      </c>
      <c r="H633" s="35">
        <v>0</v>
      </c>
      <c r="I633" s="34">
        <v>42369</v>
      </c>
      <c r="J633" s="35">
        <v>0</v>
      </c>
      <c r="K633" s="34"/>
      <c r="L633" s="40" t="s">
        <v>152</v>
      </c>
    </row>
    <row r="634" spans="1:12" s="23" customFormat="1" ht="45" customHeight="1" x14ac:dyDescent="0.25">
      <c r="A634" s="38" t="s">
        <v>803</v>
      </c>
      <c r="B634" s="38" t="s">
        <v>859</v>
      </c>
      <c r="C634" s="33" t="s">
        <v>804</v>
      </c>
      <c r="D634" s="38" t="s">
        <v>189</v>
      </c>
      <c r="E634" s="34">
        <v>41967</v>
      </c>
      <c r="F634" s="35">
        <v>0</v>
      </c>
      <c r="G634" s="35">
        <v>0</v>
      </c>
      <c r="H634" s="35">
        <v>0</v>
      </c>
      <c r="I634" s="34">
        <v>42246</v>
      </c>
      <c r="J634" s="35">
        <v>0</v>
      </c>
      <c r="K634" s="34"/>
      <c r="L634" s="40" t="s">
        <v>152</v>
      </c>
    </row>
    <row r="635" spans="1:12" s="23" customFormat="1" ht="75" customHeight="1" x14ac:dyDescent="0.25">
      <c r="A635" s="38" t="s">
        <v>803</v>
      </c>
      <c r="B635" s="38" t="s">
        <v>1086</v>
      </c>
      <c r="C635" s="33" t="s">
        <v>804</v>
      </c>
      <c r="D635" s="38" t="s">
        <v>189</v>
      </c>
      <c r="E635" s="34">
        <v>42262</v>
      </c>
      <c r="F635" s="35">
        <v>0</v>
      </c>
      <c r="G635" s="35">
        <v>0</v>
      </c>
      <c r="H635" s="35">
        <v>0</v>
      </c>
      <c r="I635" s="34">
        <v>42369</v>
      </c>
      <c r="J635" s="35">
        <v>0</v>
      </c>
      <c r="K635" s="34"/>
      <c r="L635" s="40" t="s">
        <v>152</v>
      </c>
    </row>
    <row r="636" spans="1:12" s="30" customFormat="1" ht="45" customHeight="1" x14ac:dyDescent="0.25">
      <c r="A636" s="38" t="s">
        <v>803</v>
      </c>
      <c r="B636" s="38" t="s">
        <v>1087</v>
      </c>
      <c r="C636" s="33" t="s">
        <v>804</v>
      </c>
      <c r="D636" s="38" t="s">
        <v>189</v>
      </c>
      <c r="E636" s="34">
        <v>42262</v>
      </c>
      <c r="F636" s="35">
        <v>19900</v>
      </c>
      <c r="G636" s="35">
        <v>14925</v>
      </c>
      <c r="H636" s="35">
        <v>4975</v>
      </c>
      <c r="I636" s="34">
        <v>42369</v>
      </c>
      <c r="J636" s="35">
        <v>19863.36</v>
      </c>
      <c r="K636" s="34">
        <v>42409</v>
      </c>
      <c r="L636" s="40" t="s">
        <v>14</v>
      </c>
    </row>
    <row r="637" spans="1:12" s="23" customFormat="1" ht="60" customHeight="1" x14ac:dyDescent="0.25">
      <c r="A637" s="38" t="s">
        <v>805</v>
      </c>
      <c r="B637" s="38" t="s">
        <v>806</v>
      </c>
      <c r="C637" s="33" t="s">
        <v>804</v>
      </c>
      <c r="D637" s="38" t="s">
        <v>189</v>
      </c>
      <c r="E637" s="34">
        <v>40000</v>
      </c>
      <c r="F637" s="35">
        <v>21157.5</v>
      </c>
      <c r="G637" s="35">
        <v>15868.119999999999</v>
      </c>
      <c r="H637" s="35">
        <v>5289.38</v>
      </c>
      <c r="I637" s="34">
        <v>40086</v>
      </c>
      <c r="J637" s="35">
        <v>18882.36</v>
      </c>
      <c r="K637" s="34">
        <v>40079</v>
      </c>
      <c r="L637" s="40" t="s">
        <v>14</v>
      </c>
    </row>
    <row r="638" spans="1:12" s="23" customFormat="1" ht="60" customHeight="1" x14ac:dyDescent="0.25">
      <c r="A638" s="38" t="s">
        <v>805</v>
      </c>
      <c r="B638" s="38" t="s">
        <v>1088</v>
      </c>
      <c r="C638" s="33" t="s">
        <v>804</v>
      </c>
      <c r="D638" s="38" t="s">
        <v>189</v>
      </c>
      <c r="E638" s="34">
        <v>40310</v>
      </c>
      <c r="F638" s="35">
        <v>13716</v>
      </c>
      <c r="G638" s="35">
        <v>10287</v>
      </c>
      <c r="H638" s="35">
        <v>3429</v>
      </c>
      <c r="I638" s="34">
        <v>40330</v>
      </c>
      <c r="J638" s="35">
        <v>12573</v>
      </c>
      <c r="K638" s="34">
        <v>40350</v>
      </c>
      <c r="L638" s="40" t="s">
        <v>14</v>
      </c>
    </row>
    <row r="639" spans="1:12" s="23" customFormat="1" ht="60" customHeight="1" x14ac:dyDescent="0.25">
      <c r="A639" s="38" t="s">
        <v>805</v>
      </c>
      <c r="B639" s="38" t="s">
        <v>1065</v>
      </c>
      <c r="C639" s="33" t="s">
        <v>804</v>
      </c>
      <c r="D639" s="38" t="s">
        <v>189</v>
      </c>
      <c r="E639" s="34">
        <v>40393</v>
      </c>
      <c r="F639" s="35">
        <v>11932.92</v>
      </c>
      <c r="G639" s="35">
        <v>8949.69</v>
      </c>
      <c r="H639" s="35">
        <v>2983.23</v>
      </c>
      <c r="I639" s="34">
        <v>40452</v>
      </c>
      <c r="J639" s="35">
        <v>11932.92</v>
      </c>
      <c r="K639" s="34">
        <v>40452</v>
      </c>
      <c r="L639" s="40" t="s">
        <v>14</v>
      </c>
    </row>
    <row r="640" spans="1:12" s="23" customFormat="1" ht="75" customHeight="1" x14ac:dyDescent="0.25">
      <c r="A640" s="38" t="s">
        <v>805</v>
      </c>
      <c r="B640" s="38" t="s">
        <v>1089</v>
      </c>
      <c r="C640" s="33" t="s">
        <v>804</v>
      </c>
      <c r="D640" s="38" t="s">
        <v>189</v>
      </c>
      <c r="E640" s="34">
        <v>40512</v>
      </c>
      <c r="F640" s="35">
        <v>9738.36</v>
      </c>
      <c r="G640" s="35">
        <v>7303.77</v>
      </c>
      <c r="H640" s="35">
        <v>2434.59</v>
      </c>
      <c r="I640" s="34">
        <v>40575</v>
      </c>
      <c r="J640" s="35">
        <v>9738.36</v>
      </c>
      <c r="K640" s="34">
        <v>40597</v>
      </c>
      <c r="L640" s="40" t="s">
        <v>14</v>
      </c>
    </row>
    <row r="641" spans="1:12" s="30" customFormat="1" ht="120" customHeight="1" x14ac:dyDescent="0.25">
      <c r="A641" s="38" t="s">
        <v>805</v>
      </c>
      <c r="B641" s="38" t="s">
        <v>1090</v>
      </c>
      <c r="C641" s="33" t="s">
        <v>804</v>
      </c>
      <c r="D641" s="38" t="s">
        <v>189</v>
      </c>
      <c r="E641" s="34">
        <v>40756</v>
      </c>
      <c r="F641" s="35">
        <v>11590.02</v>
      </c>
      <c r="G641" s="35">
        <v>8692.51</v>
      </c>
      <c r="H641" s="35">
        <v>2897.51</v>
      </c>
      <c r="I641" s="34">
        <v>40787</v>
      </c>
      <c r="J641" s="35">
        <v>11590.02</v>
      </c>
      <c r="K641" s="34">
        <v>40813</v>
      </c>
      <c r="L641" s="40" t="s">
        <v>14</v>
      </c>
    </row>
    <row r="642" spans="1:12" s="24" customFormat="1" ht="120" customHeight="1" x14ac:dyDescent="0.25">
      <c r="A642" s="38" t="s">
        <v>805</v>
      </c>
      <c r="B642" s="38" t="s">
        <v>1091</v>
      </c>
      <c r="C642" s="33" t="s">
        <v>804</v>
      </c>
      <c r="D642" s="38" t="s">
        <v>189</v>
      </c>
      <c r="E642" s="34">
        <v>40764</v>
      </c>
      <c r="F642" s="35">
        <v>10195.56</v>
      </c>
      <c r="G642" s="35">
        <v>7646.67</v>
      </c>
      <c r="H642" s="35">
        <v>2548.89</v>
      </c>
      <c r="I642" s="34">
        <v>40787</v>
      </c>
      <c r="J642" s="35">
        <v>10195.56</v>
      </c>
      <c r="K642" s="34">
        <v>40813</v>
      </c>
      <c r="L642" s="40" t="s">
        <v>14</v>
      </c>
    </row>
    <row r="643" spans="1:12" s="24" customFormat="1" ht="75" customHeight="1" x14ac:dyDescent="0.25">
      <c r="A643" s="38" t="s">
        <v>805</v>
      </c>
      <c r="B643" s="38" t="s">
        <v>1092</v>
      </c>
      <c r="C643" s="33" t="s">
        <v>804</v>
      </c>
      <c r="D643" s="38" t="s">
        <v>189</v>
      </c>
      <c r="E643" s="34">
        <v>40826</v>
      </c>
      <c r="F643" s="35">
        <v>15361.92</v>
      </c>
      <c r="G643" s="35">
        <v>11521.44</v>
      </c>
      <c r="H643" s="35">
        <v>3840.48</v>
      </c>
      <c r="I643" s="34">
        <v>40878</v>
      </c>
      <c r="J643" s="35">
        <v>15224.76</v>
      </c>
      <c r="K643" s="34">
        <v>40891</v>
      </c>
      <c r="L643" s="40" t="s">
        <v>14</v>
      </c>
    </row>
    <row r="644" spans="1:12" s="24" customFormat="1" ht="75" customHeight="1" x14ac:dyDescent="0.25">
      <c r="A644" s="38" t="s">
        <v>805</v>
      </c>
      <c r="B644" s="38" t="s">
        <v>807</v>
      </c>
      <c r="C644" s="33" t="s">
        <v>804</v>
      </c>
      <c r="D644" s="38" t="s">
        <v>189</v>
      </c>
      <c r="E644" s="34">
        <v>40924</v>
      </c>
      <c r="F644" s="39">
        <v>15339.06</v>
      </c>
      <c r="G644" s="39">
        <v>11504.289999999999</v>
      </c>
      <c r="H644" s="39">
        <v>3834.77</v>
      </c>
      <c r="I644" s="34">
        <v>40969</v>
      </c>
      <c r="J644" s="35">
        <v>15339.06</v>
      </c>
      <c r="K644" s="34">
        <v>40973</v>
      </c>
      <c r="L644" s="36" t="s">
        <v>14</v>
      </c>
    </row>
    <row r="645" spans="1:12" s="24" customFormat="1" ht="60" customHeight="1" x14ac:dyDescent="0.25">
      <c r="A645" s="38" t="s">
        <v>805</v>
      </c>
      <c r="B645" s="38" t="s">
        <v>806</v>
      </c>
      <c r="C645" s="33" t="s">
        <v>804</v>
      </c>
      <c r="D645" s="38" t="s">
        <v>189</v>
      </c>
      <c r="E645" s="34">
        <v>41023</v>
      </c>
      <c r="F645" s="35">
        <v>12847.32</v>
      </c>
      <c r="G645" s="35">
        <v>9635.49</v>
      </c>
      <c r="H645" s="35">
        <v>3211.83</v>
      </c>
      <c r="I645" s="34">
        <v>41061</v>
      </c>
      <c r="J645" s="35">
        <v>12847.32</v>
      </c>
      <c r="K645" s="34">
        <v>41088</v>
      </c>
      <c r="L645" s="40" t="s">
        <v>14</v>
      </c>
    </row>
    <row r="646" spans="1:12" s="24" customFormat="1" ht="120" x14ac:dyDescent="0.25">
      <c r="A646" s="38" t="s">
        <v>805</v>
      </c>
      <c r="B646" s="38" t="s">
        <v>1090</v>
      </c>
      <c r="C646" s="33" t="s">
        <v>804</v>
      </c>
      <c r="D646" s="38" t="s">
        <v>189</v>
      </c>
      <c r="E646" s="34">
        <v>41086</v>
      </c>
      <c r="F646" s="35">
        <v>11623.89</v>
      </c>
      <c r="G646" s="35">
        <v>8717.92</v>
      </c>
      <c r="H646" s="35">
        <v>2905.97</v>
      </c>
      <c r="I646" s="34">
        <v>41091</v>
      </c>
      <c r="J646" s="35">
        <v>11623.89</v>
      </c>
      <c r="K646" s="34">
        <v>41117</v>
      </c>
      <c r="L646" s="40" t="s">
        <v>14</v>
      </c>
    </row>
    <row r="647" spans="1:12" s="24" customFormat="1" ht="90" x14ac:dyDescent="0.25">
      <c r="A647" s="38" t="s">
        <v>805</v>
      </c>
      <c r="B647" s="38" t="s">
        <v>1124</v>
      </c>
      <c r="C647" s="33" t="s">
        <v>804</v>
      </c>
      <c r="D647" s="38" t="s">
        <v>189</v>
      </c>
      <c r="E647" s="34">
        <v>41094</v>
      </c>
      <c r="F647" s="39">
        <v>4689.54</v>
      </c>
      <c r="G647" s="39">
        <v>3517.1499999999996</v>
      </c>
      <c r="H647" s="39">
        <v>1172.3900000000001</v>
      </c>
      <c r="I647" s="34">
        <v>41183</v>
      </c>
      <c r="J647" s="35">
        <v>4458.84</v>
      </c>
      <c r="K647" s="34">
        <v>41192</v>
      </c>
      <c r="L647" s="36" t="s">
        <v>14</v>
      </c>
    </row>
    <row r="648" spans="1:12" s="24" customFormat="1" ht="120" x14ac:dyDescent="0.25">
      <c r="A648" s="38" t="s">
        <v>805</v>
      </c>
      <c r="B648" s="38" t="s">
        <v>1090</v>
      </c>
      <c r="C648" s="33" t="s">
        <v>804</v>
      </c>
      <c r="D648" s="38" t="s">
        <v>189</v>
      </c>
      <c r="E648" s="34">
        <v>41136</v>
      </c>
      <c r="F648" s="35">
        <v>12809.7</v>
      </c>
      <c r="G648" s="35">
        <v>9607.27</v>
      </c>
      <c r="H648" s="35">
        <v>3202.43</v>
      </c>
      <c r="I648" s="34">
        <v>41183</v>
      </c>
      <c r="J648" s="35">
        <v>12809.7</v>
      </c>
      <c r="K648" s="34">
        <v>41192</v>
      </c>
      <c r="L648" s="40" t="s">
        <v>14</v>
      </c>
    </row>
    <row r="649" spans="1:12" s="24" customFormat="1" ht="180" customHeight="1" x14ac:dyDescent="0.25">
      <c r="A649" s="38" t="s">
        <v>805</v>
      </c>
      <c r="B649" s="38" t="s">
        <v>851</v>
      </c>
      <c r="C649" s="33" t="s">
        <v>804</v>
      </c>
      <c r="D649" s="38" t="s">
        <v>189</v>
      </c>
      <c r="E649" s="34">
        <v>41422</v>
      </c>
      <c r="F649" s="35">
        <v>18758.2</v>
      </c>
      <c r="G649" s="35">
        <v>14068.650000000001</v>
      </c>
      <c r="H649" s="35">
        <v>4689.55</v>
      </c>
      <c r="I649" s="34">
        <v>41670</v>
      </c>
      <c r="J649" s="35">
        <v>18443.940000000002</v>
      </c>
      <c r="K649" s="34">
        <v>41729</v>
      </c>
      <c r="L649" s="40" t="s">
        <v>14</v>
      </c>
    </row>
    <row r="650" spans="1:12" s="24" customFormat="1" ht="150" customHeight="1" x14ac:dyDescent="0.25">
      <c r="A650" s="38" t="s">
        <v>805</v>
      </c>
      <c r="B650" s="38" t="s">
        <v>850</v>
      </c>
      <c r="C650" s="33" t="s">
        <v>804</v>
      </c>
      <c r="D650" s="38" t="s">
        <v>189</v>
      </c>
      <c r="E650" s="34">
        <v>41422</v>
      </c>
      <c r="F650" s="35">
        <v>17620.810000000001</v>
      </c>
      <c r="G650" s="35">
        <v>13215.61</v>
      </c>
      <c r="H650" s="35">
        <v>4405.2</v>
      </c>
      <c r="I650" s="34">
        <v>41639</v>
      </c>
      <c r="J650" s="35">
        <v>17620.810000000001</v>
      </c>
      <c r="K650" s="34">
        <v>41479</v>
      </c>
      <c r="L650" s="40" t="s">
        <v>14</v>
      </c>
    </row>
    <row r="651" spans="1:12" s="24" customFormat="1" ht="210" customHeight="1" x14ac:dyDescent="0.25">
      <c r="A651" s="38" t="s">
        <v>805</v>
      </c>
      <c r="B651" s="38" t="s">
        <v>853</v>
      </c>
      <c r="C651" s="33" t="s">
        <v>804</v>
      </c>
      <c r="D651" s="38" t="s">
        <v>189</v>
      </c>
      <c r="E651" s="34">
        <v>41430</v>
      </c>
      <c r="F651" s="39">
        <v>55916.04</v>
      </c>
      <c r="G651" s="39">
        <v>41937.03</v>
      </c>
      <c r="H651" s="39">
        <v>13979.01</v>
      </c>
      <c r="I651" s="34">
        <v>41670</v>
      </c>
      <c r="J651" s="35">
        <v>33374.32</v>
      </c>
      <c r="K651" s="34">
        <v>41796</v>
      </c>
      <c r="L651" s="36" t="s">
        <v>14</v>
      </c>
    </row>
    <row r="652" spans="1:12" s="24" customFormat="1" ht="75" customHeight="1" x14ac:dyDescent="0.25">
      <c r="A652" s="38" t="s">
        <v>805</v>
      </c>
      <c r="B652" s="38" t="s">
        <v>852</v>
      </c>
      <c r="C652" s="33" t="s">
        <v>804</v>
      </c>
      <c r="D652" s="38" t="s">
        <v>189</v>
      </c>
      <c r="E652" s="34">
        <v>41442</v>
      </c>
      <c r="F652" s="39">
        <v>7815.9</v>
      </c>
      <c r="G652" s="39">
        <v>5861.92</v>
      </c>
      <c r="H652" s="39">
        <v>1953.98</v>
      </c>
      <c r="I652" s="34">
        <v>41670</v>
      </c>
      <c r="J652" s="35">
        <v>7815.9</v>
      </c>
      <c r="K652" s="34">
        <v>41479</v>
      </c>
      <c r="L652" s="36" t="s">
        <v>14</v>
      </c>
    </row>
    <row r="653" spans="1:12" s="24" customFormat="1" ht="180" customHeight="1" x14ac:dyDescent="0.25">
      <c r="A653" s="38" t="s">
        <v>805</v>
      </c>
      <c r="B653" s="38" t="s">
        <v>867</v>
      </c>
      <c r="C653" s="33" t="s">
        <v>804</v>
      </c>
      <c r="D653" s="38" t="s">
        <v>189</v>
      </c>
      <c r="E653" s="34">
        <v>41771</v>
      </c>
      <c r="F653" s="39">
        <v>18758.2</v>
      </c>
      <c r="G653" s="39">
        <v>14068.650000000001</v>
      </c>
      <c r="H653" s="39">
        <v>4689.55</v>
      </c>
      <c r="I653" s="34">
        <v>42045</v>
      </c>
      <c r="J653" s="35">
        <v>14122.66</v>
      </c>
      <c r="K653" s="34">
        <v>42075</v>
      </c>
      <c r="L653" s="36" t="s">
        <v>14</v>
      </c>
    </row>
    <row r="654" spans="1:12" s="24" customFormat="1" ht="255" customHeight="1" x14ac:dyDescent="0.25">
      <c r="A654" s="38" t="s">
        <v>805</v>
      </c>
      <c r="B654" s="38" t="s">
        <v>865</v>
      </c>
      <c r="C654" s="33" t="s">
        <v>804</v>
      </c>
      <c r="D654" s="38" t="s">
        <v>189</v>
      </c>
      <c r="E654" s="34">
        <v>41759</v>
      </c>
      <c r="F654" s="35">
        <v>57157.919999999998</v>
      </c>
      <c r="G654" s="35">
        <v>42868.44</v>
      </c>
      <c r="H654" s="35">
        <v>14289.48</v>
      </c>
      <c r="I654" s="34">
        <v>42045</v>
      </c>
      <c r="J654" s="35">
        <v>37935.910000000003</v>
      </c>
      <c r="K654" s="34">
        <v>42097</v>
      </c>
      <c r="L654" s="40" t="s">
        <v>14</v>
      </c>
    </row>
    <row r="655" spans="1:12" s="24" customFormat="1" ht="60" customHeight="1" x14ac:dyDescent="0.25">
      <c r="A655" s="38" t="s">
        <v>1063</v>
      </c>
      <c r="B655" s="38" t="s">
        <v>1065</v>
      </c>
      <c r="C655" s="33" t="s">
        <v>804</v>
      </c>
      <c r="D655" s="38" t="s">
        <v>189</v>
      </c>
      <c r="E655" s="34">
        <v>40000</v>
      </c>
      <c r="F655" s="35">
        <v>59945.5</v>
      </c>
      <c r="G655" s="35">
        <v>44959.12</v>
      </c>
      <c r="H655" s="35">
        <v>14986.38</v>
      </c>
      <c r="I655" s="34">
        <v>40086</v>
      </c>
      <c r="J655" s="35">
        <v>56235.6</v>
      </c>
      <c r="K655" s="34">
        <v>40079</v>
      </c>
      <c r="L655" s="40" t="s">
        <v>14</v>
      </c>
    </row>
    <row r="656" spans="1:12" s="24" customFormat="1" ht="60" customHeight="1" x14ac:dyDescent="0.25">
      <c r="A656" s="38" t="s">
        <v>1063</v>
      </c>
      <c r="B656" s="38" t="s">
        <v>1093</v>
      </c>
      <c r="C656" s="33" t="s">
        <v>804</v>
      </c>
      <c r="D656" s="38" t="s">
        <v>189</v>
      </c>
      <c r="E656" s="34">
        <v>40169</v>
      </c>
      <c r="F656" s="39">
        <v>59945.5</v>
      </c>
      <c r="G656" s="39">
        <v>44959.12</v>
      </c>
      <c r="H656" s="39">
        <v>14986.38</v>
      </c>
      <c r="I656" s="34">
        <v>40238</v>
      </c>
      <c r="J656" s="35">
        <v>59213.5</v>
      </c>
      <c r="K656" s="34">
        <v>40254</v>
      </c>
      <c r="L656" s="36" t="s">
        <v>14</v>
      </c>
    </row>
    <row r="657" spans="1:12" s="24" customFormat="1" ht="60" customHeight="1" x14ac:dyDescent="0.25">
      <c r="A657" s="38" t="s">
        <v>1063</v>
      </c>
      <c r="B657" s="38" t="s">
        <v>1094</v>
      </c>
      <c r="C657" s="33" t="s">
        <v>804</v>
      </c>
      <c r="D657" s="38" t="s">
        <v>189</v>
      </c>
      <c r="E657" s="34">
        <v>40337</v>
      </c>
      <c r="F657" s="35">
        <v>24025.86</v>
      </c>
      <c r="G657" s="35">
        <v>18019.39</v>
      </c>
      <c r="H657" s="35">
        <v>6006.47</v>
      </c>
      <c r="I657" s="34">
        <v>40360</v>
      </c>
      <c r="J657" s="35">
        <v>24025.85</v>
      </c>
      <c r="K657" s="34">
        <v>40381</v>
      </c>
      <c r="L657" s="40" t="s">
        <v>14</v>
      </c>
    </row>
    <row r="658" spans="1:12" s="24" customFormat="1" ht="45" customHeight="1" x14ac:dyDescent="0.25">
      <c r="A658" s="38" t="s">
        <v>1063</v>
      </c>
      <c r="B658" s="38" t="s">
        <v>1095</v>
      </c>
      <c r="C658" s="33" t="s">
        <v>804</v>
      </c>
      <c r="D658" s="38" t="s">
        <v>189</v>
      </c>
      <c r="E658" s="34">
        <v>40375</v>
      </c>
      <c r="F658" s="35">
        <v>2606.33</v>
      </c>
      <c r="G658" s="35">
        <v>1954.75</v>
      </c>
      <c r="H658" s="35">
        <v>651.58000000000004</v>
      </c>
      <c r="I658" s="34">
        <v>40575</v>
      </c>
      <c r="J658" s="35">
        <v>2606.33</v>
      </c>
      <c r="K658" s="34">
        <v>40591</v>
      </c>
      <c r="L658" s="40" t="s">
        <v>14</v>
      </c>
    </row>
    <row r="659" spans="1:12" s="24" customFormat="1" ht="60" customHeight="1" x14ac:dyDescent="0.25">
      <c r="A659" s="38" t="s">
        <v>1063</v>
      </c>
      <c r="B659" s="38" t="s">
        <v>1096</v>
      </c>
      <c r="C659" s="33" t="s">
        <v>804</v>
      </c>
      <c r="D659" s="38" t="s">
        <v>189</v>
      </c>
      <c r="E659" s="34">
        <v>40415</v>
      </c>
      <c r="F659" s="35">
        <v>23167.74</v>
      </c>
      <c r="G659" s="35">
        <v>17375.800000000003</v>
      </c>
      <c r="H659" s="35">
        <v>5791.94</v>
      </c>
      <c r="I659" s="34">
        <v>40513</v>
      </c>
      <c r="J659" s="35">
        <v>23167.74</v>
      </c>
      <c r="K659" s="34">
        <v>40522</v>
      </c>
      <c r="L659" s="40" t="s">
        <v>14</v>
      </c>
    </row>
    <row r="660" spans="1:12" s="24" customFormat="1" ht="90" customHeight="1" x14ac:dyDescent="0.25">
      <c r="A660" s="38" t="s">
        <v>1063</v>
      </c>
      <c r="B660" s="38" t="s">
        <v>1097</v>
      </c>
      <c r="C660" s="33" t="s">
        <v>804</v>
      </c>
      <c r="D660" s="38" t="s">
        <v>189</v>
      </c>
      <c r="E660" s="34">
        <v>40522</v>
      </c>
      <c r="F660" s="35">
        <v>22710.54</v>
      </c>
      <c r="G660" s="35">
        <v>17032.900000000001</v>
      </c>
      <c r="H660" s="35">
        <v>5677.64</v>
      </c>
      <c r="I660" s="34">
        <v>40575</v>
      </c>
      <c r="J660" s="35">
        <v>22710.54</v>
      </c>
      <c r="K660" s="34">
        <v>40596</v>
      </c>
      <c r="L660" s="40" t="s">
        <v>14</v>
      </c>
    </row>
    <row r="661" spans="1:12" s="24" customFormat="1" ht="75" customHeight="1" x14ac:dyDescent="0.25">
      <c r="A661" s="38" t="s">
        <v>1063</v>
      </c>
      <c r="B661" s="38" t="s">
        <v>807</v>
      </c>
      <c r="C661" s="33" t="s">
        <v>804</v>
      </c>
      <c r="D661" s="38" t="s">
        <v>189</v>
      </c>
      <c r="E661" s="34">
        <v>40711</v>
      </c>
      <c r="F661" s="35">
        <v>20772.89</v>
      </c>
      <c r="G661" s="35">
        <v>15579.669999999998</v>
      </c>
      <c r="H661" s="35">
        <v>5193.22</v>
      </c>
      <c r="I661" s="34">
        <v>40756</v>
      </c>
      <c r="J661" s="35">
        <v>20772.89</v>
      </c>
      <c r="K661" s="34">
        <v>40772</v>
      </c>
      <c r="L661" s="40" t="s">
        <v>14</v>
      </c>
    </row>
    <row r="662" spans="1:12" s="24" customFormat="1" ht="75" customHeight="1" x14ac:dyDescent="0.25">
      <c r="A662" s="38" t="s">
        <v>1063</v>
      </c>
      <c r="B662" s="38" t="s">
        <v>1098</v>
      </c>
      <c r="C662" s="33" t="s">
        <v>804</v>
      </c>
      <c r="D662" s="38" t="s">
        <v>189</v>
      </c>
      <c r="E662" s="34">
        <v>40711</v>
      </c>
      <c r="F662" s="35">
        <v>21982.18</v>
      </c>
      <c r="G662" s="35">
        <v>16486.63</v>
      </c>
      <c r="H662" s="35">
        <v>5495.55</v>
      </c>
      <c r="I662" s="34">
        <v>40756</v>
      </c>
      <c r="J662" s="35">
        <v>21982.18</v>
      </c>
      <c r="K662" s="34">
        <v>40772</v>
      </c>
      <c r="L662" s="40" t="s">
        <v>14</v>
      </c>
    </row>
    <row r="663" spans="1:12" s="24" customFormat="1" ht="75" customHeight="1" x14ac:dyDescent="0.25">
      <c r="A663" s="38" t="s">
        <v>1063</v>
      </c>
      <c r="B663" s="38" t="s">
        <v>1099</v>
      </c>
      <c r="C663" s="33" t="s">
        <v>804</v>
      </c>
      <c r="D663" s="38" t="s">
        <v>189</v>
      </c>
      <c r="E663" s="34">
        <v>40781</v>
      </c>
      <c r="F663" s="35">
        <v>24969.99</v>
      </c>
      <c r="G663" s="35">
        <v>18727.490000000002</v>
      </c>
      <c r="H663" s="35">
        <v>6242.5</v>
      </c>
      <c r="I663" s="34">
        <v>40817</v>
      </c>
      <c r="J663" s="35">
        <v>24969.99</v>
      </c>
      <c r="K663" s="34">
        <v>40840</v>
      </c>
      <c r="L663" s="40" t="s">
        <v>14</v>
      </c>
    </row>
    <row r="664" spans="1:12" s="24" customFormat="1" ht="75" customHeight="1" x14ac:dyDescent="0.25">
      <c r="A664" s="38" t="s">
        <v>1063</v>
      </c>
      <c r="B664" s="38" t="s">
        <v>1100</v>
      </c>
      <c r="C664" s="33" t="s">
        <v>804</v>
      </c>
      <c r="D664" s="38" t="s">
        <v>189</v>
      </c>
      <c r="E664" s="34">
        <v>40875</v>
      </c>
      <c r="F664" s="35">
        <v>24311.61</v>
      </c>
      <c r="G664" s="35">
        <v>18233.71</v>
      </c>
      <c r="H664" s="35">
        <v>6077.9</v>
      </c>
      <c r="I664" s="34">
        <v>40909</v>
      </c>
      <c r="J664" s="35">
        <v>24174.45</v>
      </c>
      <c r="K664" s="34">
        <v>40927</v>
      </c>
      <c r="L664" s="40" t="s">
        <v>14</v>
      </c>
    </row>
    <row r="665" spans="1:12" s="23" customFormat="1" ht="75" customHeight="1" x14ac:dyDescent="0.25">
      <c r="A665" s="38" t="s">
        <v>1063</v>
      </c>
      <c r="B665" s="38" t="s">
        <v>807</v>
      </c>
      <c r="C665" s="33" t="s">
        <v>804</v>
      </c>
      <c r="D665" s="38" t="s">
        <v>189</v>
      </c>
      <c r="E665" s="34">
        <v>40967</v>
      </c>
      <c r="F665" s="35">
        <v>23742.39</v>
      </c>
      <c r="G665" s="35">
        <v>17806.79</v>
      </c>
      <c r="H665" s="35">
        <v>5935.6</v>
      </c>
      <c r="I665" s="34">
        <v>41030</v>
      </c>
      <c r="J665" s="35">
        <v>23742.39</v>
      </c>
      <c r="K665" s="34">
        <v>41048</v>
      </c>
      <c r="L665" s="40" t="s">
        <v>14</v>
      </c>
    </row>
    <row r="666" spans="1:12" s="24" customFormat="1" ht="120" x14ac:dyDescent="0.25">
      <c r="A666" s="38" t="s">
        <v>1063</v>
      </c>
      <c r="B666" s="38" t="s">
        <v>1090</v>
      </c>
      <c r="C666" s="33" t="s">
        <v>804</v>
      </c>
      <c r="D666" s="38" t="s">
        <v>189</v>
      </c>
      <c r="E666" s="34">
        <v>41065</v>
      </c>
      <c r="F666" s="35">
        <v>23847.02</v>
      </c>
      <c r="G666" s="35">
        <v>17885.260000000002</v>
      </c>
      <c r="H666" s="35">
        <v>5961.76</v>
      </c>
      <c r="I666" s="34">
        <v>41091</v>
      </c>
      <c r="J666" s="35">
        <v>23847.02</v>
      </c>
      <c r="K666" s="34">
        <v>41117</v>
      </c>
      <c r="L666" s="40" t="s">
        <v>14</v>
      </c>
    </row>
    <row r="667" spans="1:12" s="24" customFormat="1" ht="120" x14ac:dyDescent="0.25">
      <c r="A667" s="38" t="s">
        <v>1063</v>
      </c>
      <c r="B667" s="38" t="s">
        <v>1090</v>
      </c>
      <c r="C667" s="33" t="s">
        <v>804</v>
      </c>
      <c r="D667" s="38" t="s">
        <v>189</v>
      </c>
      <c r="E667" s="34">
        <v>41113</v>
      </c>
      <c r="F667" s="39">
        <v>24147.17</v>
      </c>
      <c r="G667" s="39">
        <v>18110.379999999997</v>
      </c>
      <c r="H667" s="39">
        <v>6036.79</v>
      </c>
      <c r="I667" s="34">
        <v>41122</v>
      </c>
      <c r="J667" s="35">
        <v>24147.17</v>
      </c>
      <c r="K667" s="34">
        <v>41152</v>
      </c>
      <c r="L667" s="36" t="s">
        <v>14</v>
      </c>
    </row>
    <row r="668" spans="1:12" s="24" customFormat="1" ht="60" x14ac:dyDescent="0.25">
      <c r="A668" s="38" t="s">
        <v>1063</v>
      </c>
      <c r="B668" s="38" t="s">
        <v>1125</v>
      </c>
      <c r="C668" s="33" t="s">
        <v>804</v>
      </c>
      <c r="D668" s="38" t="s">
        <v>189</v>
      </c>
      <c r="E668" s="34">
        <v>41148</v>
      </c>
      <c r="F668" s="35">
        <v>3244.05</v>
      </c>
      <c r="G668" s="35">
        <v>2433.04</v>
      </c>
      <c r="H668" s="35">
        <v>811.01</v>
      </c>
      <c r="I668" s="34">
        <v>41214</v>
      </c>
      <c r="J668" s="35">
        <v>3111.38</v>
      </c>
      <c r="K668" s="34">
        <v>41232</v>
      </c>
      <c r="L668" s="40" t="s">
        <v>14</v>
      </c>
    </row>
    <row r="669" spans="1:12" s="24" customFormat="1" ht="120" customHeight="1" x14ac:dyDescent="0.25">
      <c r="A669" s="38" t="s">
        <v>1063</v>
      </c>
      <c r="B669" s="38" t="s">
        <v>855</v>
      </c>
      <c r="C669" s="33" t="s">
        <v>804</v>
      </c>
      <c r="D669" s="38" t="s">
        <v>189</v>
      </c>
      <c r="E669" s="34">
        <v>41467</v>
      </c>
      <c r="F669" s="35">
        <v>47592.35</v>
      </c>
      <c r="G669" s="35">
        <v>35694.259999999995</v>
      </c>
      <c r="H669" s="35">
        <v>11898.09</v>
      </c>
      <c r="I669" s="34">
        <v>41578</v>
      </c>
      <c r="J669" s="35">
        <v>47592.35</v>
      </c>
      <c r="K669" s="34">
        <v>41582</v>
      </c>
      <c r="L669" s="40" t="s">
        <v>14</v>
      </c>
    </row>
    <row r="670" spans="1:12" s="24" customFormat="1" ht="120" customHeight="1" x14ac:dyDescent="0.25">
      <c r="A670" s="38" t="s">
        <v>1063</v>
      </c>
      <c r="B670" s="38" t="s">
        <v>849</v>
      </c>
      <c r="C670" s="33" t="s">
        <v>804</v>
      </c>
      <c r="D670" s="38" t="s">
        <v>189</v>
      </c>
      <c r="E670" s="34">
        <v>41417</v>
      </c>
      <c r="F670" s="35">
        <v>160894.20000000001</v>
      </c>
      <c r="G670" s="35">
        <v>120670.65000000001</v>
      </c>
      <c r="H670" s="35">
        <v>40223.550000000003</v>
      </c>
      <c r="I670" s="34">
        <v>41639</v>
      </c>
      <c r="J670" s="35">
        <v>99471.55</v>
      </c>
      <c r="K670" s="34">
        <v>41849</v>
      </c>
      <c r="L670" s="40" t="s">
        <v>14</v>
      </c>
    </row>
    <row r="671" spans="1:12" s="24" customFormat="1" ht="75" customHeight="1" x14ac:dyDescent="0.25">
      <c r="A671" s="38" t="s">
        <v>854</v>
      </c>
      <c r="B671" s="38" t="s">
        <v>864</v>
      </c>
      <c r="C671" s="33" t="s">
        <v>804</v>
      </c>
      <c r="D671" s="38" t="s">
        <v>189</v>
      </c>
      <c r="E671" s="34">
        <v>41737</v>
      </c>
      <c r="F671" s="35">
        <v>180334.98</v>
      </c>
      <c r="G671" s="35">
        <v>135251.23000000001</v>
      </c>
      <c r="H671" s="35">
        <v>45083.75</v>
      </c>
      <c r="I671" s="34" t="s">
        <v>1110</v>
      </c>
      <c r="J671" s="35">
        <v>128827.33000000002</v>
      </c>
      <c r="K671" s="34">
        <v>42124</v>
      </c>
      <c r="L671" s="40" t="s">
        <v>14</v>
      </c>
    </row>
    <row r="672" spans="1:12" s="24" customFormat="1" ht="210" customHeight="1" x14ac:dyDescent="0.25">
      <c r="A672" s="38" t="s">
        <v>803</v>
      </c>
      <c r="B672" s="38" t="s">
        <v>1101</v>
      </c>
      <c r="C672" s="33" t="s">
        <v>804</v>
      </c>
      <c r="D672" s="38" t="s">
        <v>189</v>
      </c>
      <c r="E672" s="34">
        <v>42254</v>
      </c>
      <c r="F672" s="35">
        <v>328954.40000000002</v>
      </c>
      <c r="G672" s="35">
        <v>246715.80000000002</v>
      </c>
      <c r="H672" s="35">
        <v>82238.600000000006</v>
      </c>
      <c r="I672" s="34" t="s">
        <v>1110</v>
      </c>
      <c r="J672" s="35">
        <f>245500.83+15558.16</f>
        <v>261058.99</v>
      </c>
      <c r="K672" s="34">
        <v>42403</v>
      </c>
      <c r="L672" s="40" t="s">
        <v>14</v>
      </c>
    </row>
    <row r="673" spans="1:12" s="24" customFormat="1" ht="195" customHeight="1" x14ac:dyDescent="0.25">
      <c r="A673" s="38" t="s">
        <v>803</v>
      </c>
      <c r="B673" s="38" t="s">
        <v>1102</v>
      </c>
      <c r="C673" s="33" t="s">
        <v>804</v>
      </c>
      <c r="D673" s="38" t="s">
        <v>189</v>
      </c>
      <c r="E673" s="34">
        <v>42297</v>
      </c>
      <c r="F673" s="35">
        <v>58109.54</v>
      </c>
      <c r="G673" s="35">
        <v>43582.15</v>
      </c>
      <c r="H673" s="35">
        <v>14527.39</v>
      </c>
      <c r="I673" s="34" t="s">
        <v>1110</v>
      </c>
      <c r="J673" s="35">
        <v>58109.54</v>
      </c>
      <c r="K673" s="34">
        <v>42349</v>
      </c>
      <c r="L673" s="40" t="s">
        <v>14</v>
      </c>
    </row>
    <row r="674" spans="1:12" s="24" customFormat="1" ht="210" customHeight="1" x14ac:dyDescent="0.25">
      <c r="A674" s="38" t="s">
        <v>805</v>
      </c>
      <c r="B674" s="38" t="s">
        <v>1103</v>
      </c>
      <c r="C674" s="33" t="s">
        <v>804</v>
      </c>
      <c r="D674" s="38" t="s">
        <v>189</v>
      </c>
      <c r="E674" s="34">
        <v>42306</v>
      </c>
      <c r="F674" s="35">
        <v>18757.900000000001</v>
      </c>
      <c r="G674" s="35">
        <v>14068.420000000002</v>
      </c>
      <c r="H674" s="35">
        <v>4689.4799999999996</v>
      </c>
      <c r="I674" s="34">
        <v>42410</v>
      </c>
      <c r="J674" s="35">
        <f>13873.74+2769</f>
        <v>16642.739999999998</v>
      </c>
      <c r="K674" s="34">
        <v>42429</v>
      </c>
      <c r="L674" s="40" t="s">
        <v>14</v>
      </c>
    </row>
    <row r="675" spans="1:12" s="23" customFormat="1" ht="240" customHeight="1" x14ac:dyDescent="0.25">
      <c r="A675" s="38" t="s">
        <v>805</v>
      </c>
      <c r="B675" s="38" t="s">
        <v>1104</v>
      </c>
      <c r="C675" s="33" t="s">
        <v>804</v>
      </c>
      <c r="D675" s="38" t="s">
        <v>189</v>
      </c>
      <c r="E675" s="34">
        <v>42306</v>
      </c>
      <c r="F675" s="35">
        <v>51349.38</v>
      </c>
      <c r="G675" s="35">
        <v>38512.03</v>
      </c>
      <c r="H675" s="35">
        <v>12837.35</v>
      </c>
      <c r="I675" s="34">
        <v>42410</v>
      </c>
      <c r="J675" s="35">
        <v>33669.620000000003</v>
      </c>
      <c r="K675" s="34">
        <v>42350</v>
      </c>
      <c r="L675" s="40" t="s">
        <v>14</v>
      </c>
    </row>
    <row r="676" spans="1:12" s="25" customFormat="1" ht="375" customHeight="1" x14ac:dyDescent="0.25">
      <c r="A676" s="38" t="s">
        <v>1063</v>
      </c>
      <c r="B676" s="38" t="s">
        <v>1105</v>
      </c>
      <c r="C676" s="33" t="s">
        <v>804</v>
      </c>
      <c r="D676" s="38" t="s">
        <v>189</v>
      </c>
      <c r="E676" s="34">
        <v>42310</v>
      </c>
      <c r="F676" s="35">
        <v>151169.64000000001</v>
      </c>
      <c r="G676" s="35">
        <v>113377.23000000001</v>
      </c>
      <c r="H676" s="35">
        <v>37792.410000000003</v>
      </c>
      <c r="I676" s="34">
        <v>42410</v>
      </c>
      <c r="J676" s="35">
        <f>87411.96+9471.63</f>
        <v>96883.590000000011</v>
      </c>
      <c r="K676" s="34">
        <v>42429</v>
      </c>
      <c r="L676" s="40" t="s">
        <v>14</v>
      </c>
    </row>
    <row r="677" spans="1:12" s="23" customFormat="1" ht="90" customHeight="1" x14ac:dyDescent="0.25">
      <c r="A677" s="38" t="s">
        <v>803</v>
      </c>
      <c r="B677" s="38" t="s">
        <v>831</v>
      </c>
      <c r="C677" s="33" t="s">
        <v>804</v>
      </c>
      <c r="D677" s="38" t="s">
        <v>189</v>
      </c>
      <c r="E677" s="34">
        <v>42303</v>
      </c>
      <c r="F677" s="35">
        <v>0</v>
      </c>
      <c r="G677" s="35">
        <v>0</v>
      </c>
      <c r="H677" s="35">
        <v>0</v>
      </c>
      <c r="I677" s="34">
        <v>42369</v>
      </c>
      <c r="J677" s="35">
        <v>0</v>
      </c>
      <c r="K677" s="34"/>
      <c r="L677" s="40" t="s">
        <v>152</v>
      </c>
    </row>
    <row r="678" spans="1:12" s="23" customFormat="1" ht="30" customHeight="1" x14ac:dyDescent="0.25">
      <c r="A678" s="38" t="s">
        <v>803</v>
      </c>
      <c r="B678" s="38" t="s">
        <v>1106</v>
      </c>
      <c r="C678" s="33" t="s">
        <v>804</v>
      </c>
      <c r="D678" s="38" t="s">
        <v>189</v>
      </c>
      <c r="E678" s="34">
        <v>42262</v>
      </c>
      <c r="F678" s="35">
        <v>10000</v>
      </c>
      <c r="G678" s="35">
        <v>7500</v>
      </c>
      <c r="H678" s="35">
        <v>2500</v>
      </c>
      <c r="I678" s="34">
        <v>42369</v>
      </c>
      <c r="J678" s="35">
        <f>9813.89</f>
        <v>9813.89</v>
      </c>
      <c r="K678" s="34">
        <v>42447</v>
      </c>
      <c r="L678" s="40" t="s">
        <v>14</v>
      </c>
    </row>
    <row r="679" spans="1:12" s="23" customFormat="1" ht="30" customHeight="1" x14ac:dyDescent="0.25">
      <c r="A679" s="38" t="s">
        <v>803</v>
      </c>
      <c r="B679" s="38" t="s">
        <v>1107</v>
      </c>
      <c r="C679" s="33" t="s">
        <v>804</v>
      </c>
      <c r="D679" s="38" t="s">
        <v>189</v>
      </c>
      <c r="E679" s="34">
        <v>42264</v>
      </c>
      <c r="F679" s="35">
        <v>65000</v>
      </c>
      <c r="G679" s="35">
        <v>48750</v>
      </c>
      <c r="H679" s="35">
        <v>16250</v>
      </c>
      <c r="I679" s="34">
        <v>42369</v>
      </c>
      <c r="J679" s="35">
        <v>55000</v>
      </c>
      <c r="K679" s="34">
        <v>42453</v>
      </c>
      <c r="L679" s="40" t="s">
        <v>14</v>
      </c>
    </row>
    <row r="680" spans="1:12" s="23" customFormat="1" ht="75" customHeight="1" x14ac:dyDescent="0.25">
      <c r="A680" s="38" t="s">
        <v>803</v>
      </c>
      <c r="B680" s="38" t="s">
        <v>1108</v>
      </c>
      <c r="C680" s="33" t="s">
        <v>804</v>
      </c>
      <c r="D680" s="38" t="s">
        <v>189</v>
      </c>
      <c r="E680" s="34">
        <v>42272</v>
      </c>
      <c r="F680" s="35">
        <v>64600</v>
      </c>
      <c r="G680" s="35">
        <v>48450</v>
      </c>
      <c r="H680" s="35">
        <v>16150</v>
      </c>
      <c r="I680" s="34">
        <v>42369</v>
      </c>
      <c r="J680" s="35">
        <v>64600</v>
      </c>
      <c r="K680" s="34">
        <v>42429</v>
      </c>
      <c r="L680" s="40" t="s">
        <v>14</v>
      </c>
    </row>
    <row r="681" spans="1:12" s="23" customFormat="1" ht="30" customHeight="1" x14ac:dyDescent="0.25">
      <c r="A681" s="38" t="s">
        <v>803</v>
      </c>
      <c r="B681" s="38" t="s">
        <v>861</v>
      </c>
      <c r="C681" s="33" t="s">
        <v>804</v>
      </c>
      <c r="D681" s="38" t="s">
        <v>189</v>
      </c>
      <c r="E681" s="34">
        <v>42262</v>
      </c>
      <c r="F681" s="35">
        <v>19500</v>
      </c>
      <c r="G681" s="35">
        <v>14625</v>
      </c>
      <c r="H681" s="35">
        <v>4875</v>
      </c>
      <c r="I681" s="34">
        <v>42369</v>
      </c>
      <c r="J681" s="35">
        <v>8335.5300000000007</v>
      </c>
      <c r="K681" s="34">
        <v>42424</v>
      </c>
      <c r="L681" s="40" t="s">
        <v>14</v>
      </c>
    </row>
    <row r="682" spans="1:12" s="23" customFormat="1" ht="75" customHeight="1" x14ac:dyDescent="0.25">
      <c r="A682" s="38" t="s">
        <v>803</v>
      </c>
      <c r="B682" s="38" t="s">
        <v>1109</v>
      </c>
      <c r="C682" s="33" t="s">
        <v>804</v>
      </c>
      <c r="D682" s="38" t="s">
        <v>189</v>
      </c>
      <c r="E682" s="34">
        <v>42264</v>
      </c>
      <c r="F682" s="35">
        <v>65000</v>
      </c>
      <c r="G682" s="35">
        <v>48750</v>
      </c>
      <c r="H682" s="35">
        <v>16250</v>
      </c>
      <c r="I682" s="34">
        <v>42369</v>
      </c>
      <c r="J682" s="35">
        <v>64700</v>
      </c>
      <c r="K682" s="34">
        <v>42429</v>
      </c>
      <c r="L682" s="40" t="s">
        <v>14</v>
      </c>
    </row>
    <row r="683" spans="1:12" x14ac:dyDescent="0.25">
      <c r="A683" s="41" t="s">
        <v>881</v>
      </c>
      <c r="B683" s="41"/>
      <c r="C683" s="41"/>
      <c r="D683" s="41"/>
      <c r="E683" s="5"/>
      <c r="F683" s="4">
        <f>SUBTOTAL(9,F5:F682)</f>
        <v>253692761.44692314</v>
      </c>
      <c r="G683" s="4">
        <f>SUBTOTAL(9,G5:G682)</f>
        <v>149829536.88500011</v>
      </c>
      <c r="H683" s="4">
        <f>SUBTOTAL(9,H5:H682)</f>
        <v>48748908.284999922</v>
      </c>
      <c r="I683" s="5"/>
      <c r="J683" s="4">
        <f>SUBTOTAL(9,J5:J682)</f>
        <v>153542544.59001103</v>
      </c>
      <c r="K683" s="5" t="s">
        <v>1112</v>
      </c>
      <c r="L683" s="6"/>
    </row>
    <row r="684" spans="1:12" ht="5.25" customHeight="1" x14ac:dyDescent="0.25"/>
    <row r="685" spans="1:12" ht="10.5" hidden="1" customHeight="1" x14ac:dyDescent="0.25"/>
    <row r="686" spans="1:12" ht="3" hidden="1" customHeight="1" x14ac:dyDescent="0.25"/>
    <row r="687" spans="1:12" x14ac:dyDescent="0.25">
      <c r="A687" s="12"/>
      <c r="B687" s="13"/>
      <c r="C687" s="13"/>
      <c r="D687" s="14"/>
      <c r="E687" s="15"/>
      <c r="F687" s="16"/>
      <c r="G687" s="17"/>
      <c r="H687" s="17"/>
      <c r="I687" s="18"/>
      <c r="L687" s="7"/>
    </row>
    <row r="688" spans="1:12" x14ac:dyDescent="0.25">
      <c r="A688" s="19"/>
      <c r="B688" s="13"/>
      <c r="C688" s="13"/>
      <c r="D688" s="14"/>
      <c r="E688" s="15"/>
      <c r="F688" s="16"/>
      <c r="G688" s="17"/>
      <c r="H688" s="17"/>
      <c r="I688" s="18"/>
      <c r="L688" s="7"/>
    </row>
    <row r="689" spans="1:12" x14ac:dyDescent="0.25">
      <c r="A689" s="19"/>
      <c r="B689" s="20"/>
      <c r="C689" s="21"/>
      <c r="D689" s="14"/>
      <c r="E689" s="15"/>
      <c r="F689" s="16"/>
      <c r="G689" s="17"/>
      <c r="H689" s="22"/>
      <c r="I689" s="18"/>
      <c r="L689" s="7"/>
    </row>
    <row r="690" spans="1:12" x14ac:dyDescent="0.25">
      <c r="A690" s="19"/>
      <c r="B690" s="13"/>
      <c r="C690" s="13"/>
      <c r="D690" s="14"/>
      <c r="E690" s="15"/>
      <c r="F690" s="16"/>
      <c r="G690" s="17"/>
      <c r="H690" s="17"/>
      <c r="I690" s="18"/>
      <c r="L690" s="7"/>
    </row>
  </sheetData>
  <autoFilter ref="A4:L682"/>
  <mergeCells count="14">
    <mergeCell ref="A683:D683"/>
    <mergeCell ref="A1:L1"/>
    <mergeCell ref="A2:L2"/>
    <mergeCell ref="A3:A4"/>
    <mergeCell ref="B3:B4"/>
    <mergeCell ref="C3:C4"/>
    <mergeCell ref="D3:D4"/>
    <mergeCell ref="E3:E4"/>
    <mergeCell ref="F3:F4"/>
    <mergeCell ref="G3:H3"/>
    <mergeCell ref="I3:I4"/>
    <mergeCell ref="L3:L4"/>
    <mergeCell ref="J3:J4"/>
    <mergeCell ref="K3:K4"/>
  </mergeCells>
  <printOptions horizontalCentered="1"/>
  <pageMargins left="0.25" right="0.25" top="0.75" bottom="0.28583333333333333" header="0.3" footer="0.3"/>
  <pageSetup paperSize="9" scale="45" fitToHeight="2" orientation="landscape" r:id="rId1"/>
  <headerFooter>
    <oddFooter>&amp;LФ-ПМ-08-A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ОПРСР</vt:lpstr>
      <vt:lpstr>ОПРСР!Print_Area</vt:lpstr>
      <vt:lpstr>ОПРСР!Print_Titles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Ampovski - PM</dc:creator>
  <cp:lastModifiedBy>user</cp:lastModifiedBy>
  <cp:lastPrinted>2016-03-29T08:49:51Z</cp:lastPrinted>
  <dcterms:created xsi:type="dcterms:W3CDTF">2015-03-11T08:16:23Z</dcterms:created>
  <dcterms:modified xsi:type="dcterms:W3CDTF">2019-05-27T13:51:07Z</dcterms:modified>
</cp:coreProperties>
</file>